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ماشین_حساب" sheetId="2" state="visible" r:id="rId4"/>
    <sheet name="پرتفوی_من" sheetId="3" state="visible" r:id="rId5"/>
    <sheet name="نمودار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<sst xmlns="http://schemas.openxmlformats.org/spreadsheetml/2006/main" count="68" uniqueCount="67">
  <si>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 xml:space="preserve">ابزار آموزش بورس از صفر | felfelani.ir</t>
  </si>
  <si>
    <t xml:space="preserve">ماشین‌حساب</t>
  </si>
  <si>
    <t xml:space="preserve">در برگه‌ی «ماشین_حساب» قیمت خرید، تعداد، کارمزدها، قیمت هدف و حد ضرر را وارد کنید تا هزینه‌ی کل، نقطه‌ی سربه‌سر، سود و زیان خالص و نسبت سود به ریسک را ببینید.</t>
  </si>
  <si>
    <t xml:space="preserve">حجم معامله</t>
  </si>
  <si>
    <t xml:space="preserve">همان برگه، بخش پایین: سرمایه و درصد ریسک را وارد کنید تا تعداد سهم متناسب با حد ضرر محاسبه شود.</t>
  </si>
  <si>
    <t xml:space="preserve">پرتفوی</t>
  </si>
  <si>
    <t xml:space="preserve">در برگه‌ی «پرتفوی_من» سهام خود را ثبت کنید. ارزش بازار، سود و زیان خالص (پس از کارمزد و مالیات فروش) و وزن هر نماد خودکار محاسبه می‌شود و نمودارها در برگه‌ی «نمودار» هستند.</t>
  </si>
  <si>
    <t xml:space="preserve">کارمزدها</t>
  </si>
  <si>
    <t xml:space="preserve">نرخ‌های پیش‌فرض تقریبی‌اند و با مصوبه‌ی سازمان بورس و تخفیف کارگزار تغییر می‌کنند. نرخ دقیق کارگزار خود را در خانه‌های زرد وارد کنید.</t>
  </si>
  <si>
    <t xml:space="preserve">رنگ‌ها</t>
  </si>
  <si>
    <t xml:space="preserve">متن آبی = ورودی · خانه‌ی زرد = تنظیمات قابل تغییر · خانه‌ی آبی روشن = نتیجه‌ی کلیدی.</t>
  </si>
  <si>
    <t xml:space="preserve">داده‌ی نمونه</t>
  </si>
  <si>
    <t xml:space="preserve">همه‌ی اعداد و نمادهای نمونه فرضی و آموزشی‌اند و داده‌ی واقعی بازار نیستند.</t>
  </si>
  <si>
    <t xml:space="preserve">هشدار</t>
  </si>
  <si>
    <t xml:space="preserve">این فایل ابزار آموزشی و محاسباتی است و توصیه‌ی سرمایه‌گذاری یا پیشنهاد خرید و فروش نیست.</t>
  </si>
  <si>
    <t xml:space="preserve">ماشین‌حساب معامله‌ی سهام</t>
  </si>
  <si>
    <t xml:space="preserve">قیمت‌ها به ریال‌اند. خانه‌های زرد با متن آبی ورودی‌اند؛ مقادیر نمونه فرضی هستند.</t>
  </si>
  <si>
    <t xml:space="preserve">ورودی‌ها</t>
  </si>
  <si>
    <t xml:space="preserve">قیمت خرید هر سهم</t>
  </si>
  <si>
    <t xml:space="preserve">تعداد سهم</t>
  </si>
  <si>
    <t xml:space="preserve">کارمزد خرید (٪)</t>
  </si>
  <si>
    <t xml:space="preserve">نمونه‌ی تقریبی؛ نرخ کارگزار خود را وارد کنید</t>
  </si>
  <si>
    <t xml:space="preserve">کارمزد فروش + مالیات (٪)</t>
  </si>
  <si>
    <t xml:space="preserve">شامل مالیات فروش حدود ۰٫۵٪؛ نرخ را بررسی کنید</t>
  </si>
  <si>
    <t xml:space="preserve">قیمت هدف فروش</t>
  </si>
  <si>
    <t xml:space="preserve">قیمت حد ضرر</t>
  </si>
  <si>
    <t xml:space="preserve">نتایج</t>
  </si>
  <si>
    <t xml:space="preserve">ارزش خرید (بدون کارمزد)</t>
  </si>
  <si>
    <t xml:space="preserve">کارمزد خرید</t>
  </si>
  <si>
    <t xml:space="preserve">کل پرداختی برای خرید</t>
  </si>
  <si>
    <t xml:space="preserve">قیمت سربه‌سر هر سهم</t>
  </si>
  <si>
    <t xml:space="preserve">رشد لازم برای سربه‌سر</t>
  </si>
  <si>
    <t xml:space="preserve">دریافتی خالص در قیمت هدف</t>
  </si>
  <si>
    <t xml:space="preserve">سود خالص در قیمت هدف</t>
  </si>
  <si>
    <t xml:space="preserve">درصد سود خالص</t>
  </si>
  <si>
    <t xml:space="preserve">دریافتی خالص در حد ضرر</t>
  </si>
  <si>
    <t xml:space="preserve">زیان خالص در حد ضرر</t>
  </si>
  <si>
    <t xml:space="preserve">درصد زیان خالص</t>
  </si>
  <si>
    <t xml:space="preserve">نسبت سود به ریسک</t>
  </si>
  <si>
    <t xml:space="preserve">حجم مناسب معامله (بر اساس ریسک)</t>
  </si>
  <si>
    <t xml:space="preserve">سرمایه‌ی کل</t>
  </si>
  <si>
    <t xml:space="preserve">درصد ریسک مجاز در هر معامله</t>
  </si>
  <si>
    <t xml:space="preserve">پیشنهاد آموزشی: عدد کوچک؛ تصمیم با شماست</t>
  </si>
  <si>
    <t xml:space="preserve">مبلغ ریسک مجاز</t>
  </si>
  <si>
    <t xml:space="preserve">زیان هر سهم تا حد ضرر (با کارمزدها)</t>
  </si>
  <si>
    <t xml:space="preserve">حداکثر تعداد سهم بر اساس ریسک</t>
  </si>
  <si>
    <t xml:space="preserve">حداکثر تعداد سهم بر اساس سرمایه</t>
  </si>
  <si>
    <t xml:space="preserve">تعداد پیشنهادی (کمترین دو عدد)</t>
  </si>
  <si>
    <t xml:space="preserve">کل پرداختی با تعداد پیشنهادی</t>
  </si>
  <si>
    <t xml:space="preserve">سهم از کل سرمایه</t>
  </si>
  <si>
    <t xml:space="preserve">پرتفوی من</t>
  </si>
  <si>
    <t xml:space="preserve">نمادها و اعداد نمونه فرضی‌اند؛ آن‌ها را با سهام خودتان جایگزین کنید. کارمزدها از برگه‌ی «ماشین_حساب» گرفته می‌شوند.</t>
  </si>
  <si>
    <t xml:space="preserve">نماد</t>
  </si>
  <si>
    <t xml:space="preserve">میانگین قیمت خرید</t>
  </si>
  <si>
    <t xml:space="preserve">قیمت فعلی</t>
  </si>
  <si>
    <t xml:space="preserve">ارزش بازار</t>
  </si>
  <si>
    <t xml:space="preserve">هزینه‌ی کل خرید</t>
  </si>
  <si>
    <t xml:space="preserve">دریافتی خالص فروش</t>
  </si>
  <si>
    <t xml:space="preserve">سود/زیان خالص</t>
  </si>
  <si>
    <t xml:space="preserve">درصد سود/زیان</t>
  </si>
  <si>
    <t xml:space="preserve">وزن در پرتفوی</t>
  </si>
  <si>
    <t xml:space="preserve">نماد نمونه ۱</t>
  </si>
  <si>
    <t xml:space="preserve">نماد نمونه ۲</t>
  </si>
  <si>
    <t xml:space="preserve">نماد نمونه ۳</t>
  </si>
  <si>
    <t xml:space="preserve">نماد نمونه ۴</t>
  </si>
  <si>
    <t xml:space="preserve">جمع</t>
  </si>
  <si>
    <t xml:space="preserve">توزیع پرتفوی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</si>
</sst>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00%"/>
    <numFmt numFmtId="167" formatCode="#,##0.0"/>
    <numFmt numFmtId="168" formatCode="0.00%"/>
    <numFmt numFmtId="169" formatCode="#,##0;[RED]\-#,##0"/>
    <numFmt numFmtId="170" formatCode="0.00%;[RED]\-0.00%"/>
    <numFmt numFmtId="171" formatCode="0.00"/>
    <numFmt numFmtId="172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7F7F7F"/>
      <rgbColor rgb="FF93A9CE"/>
      <rgbColor rgb="FFAB4744"/>
      <rgbColor rgb="FFFFFFCC"/>
      <rgbColor rgb="FFDDEBF7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8CD97"/>
      <rgbColor rgb="FFD09493"/>
      <rgbColor rgb="FFA99BBD"/>
      <rgbColor rgb="FFFFCC99"/>
      <rgbColor rgb="FF4672A8"/>
      <rgbColor rgb="FF33CCCC"/>
      <rgbColor rgb="FF99CC00"/>
      <rgbColor rgb="FFFFCC00"/>
      <rgbColor rgb="FFFF9900"/>
      <rgbColor rgb="FFFF6600"/>
      <rgbColor rgb="FF725990"/>
      <rgbColor rgb="FF878787"/>
      <rgbColor rgb="FF1F3864"/>
      <rgbColor rgb="FF4299B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سهم هر نماد از ارزش بازار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پرتفوی_من!E4</c:f>
              <c:strCache>
                <c:ptCount val="1"/>
                <c:pt idx="0">
                  <c:v>ارزش بازار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Pt>
            <c:idx val="8"/>
            <c:spPr>
              <a:solidFill>
                <a:srgbClr val="b8cd97"/>
              </a:solidFill>
              <a:ln w="0">
                <a:noFill/>
              </a:ln>
            </c:spPr>
          </c:dPt>
          <c:dPt>
            <c:idx val="9"/>
            <c:spPr>
              <a:solidFill>
                <a:srgbClr val="a99bbd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پرتفوی_من!$A$5:$A$14</c:f>
              <c:strCache>
                <c:ptCount val="10"/>
                <c:pt idx="0">
                  <c:v>نماد نمونه ۱</c:v>
                </c:pt>
                <c:pt idx="1">
                  <c:v>نماد نمونه ۲</c:v>
                </c:pt>
                <c:pt idx="2">
                  <c:v>نماد نمونه ۳</c:v>
                </c:pt>
                <c:pt idx="3">
                  <c:v>نماد نمونه ۴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پرتفوی_من!$E$5:$E$14</c:f>
              <c:numCache>
                <c:formatCode>#,##0</c:formatCode>
                <c:ptCount val="10"/>
                <c:pt idx="0">
                  <c:v>45500000</c:v>
                </c:pt>
                <c:pt idx="1">
                  <c:v>34800000</c:v>
                </c:pt>
                <c:pt idx="2">
                  <c:v>38400000</c:v>
                </c:pt>
                <c:pt idx="3">
                  <c:v>45600000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سود و زیان خالص هر نماد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پرتفوی_من!H4</c:f>
              <c:strCache>
                <c:ptCount val="1"/>
                <c:pt idx="0">
                  <c:v>سود/زیان خالص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پرتفوی_من!$A$5:$A$14</c:f>
              <c:strCache>
                <c:ptCount val="10"/>
                <c:pt idx="0">
                  <c:v>نماد نمونه ۱</c:v>
                </c:pt>
                <c:pt idx="1">
                  <c:v>نماد نمونه ۲</c:v>
                </c:pt>
                <c:pt idx="2">
                  <c:v>نماد نمونه ۳</c:v>
                </c:pt>
                <c:pt idx="3">
                  <c:v>نماد نمونه ۴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پرتفوی_من!$H$5:$H$14</c:f>
              <c:numCache>
                <c:formatCode>#,##0;[RED]\-#,##0</c:formatCode>
                <c:ptCount val="10"/>
                <c:pt idx="0">
                  <c:v>3921310</c:v>
                </c:pt>
                <c:pt idx="1">
                  <c:v>-2866320</c:v>
                </c:pt>
                <c:pt idx="2">
                  <c:v>1905936</c:v>
                </c:pt>
                <c:pt idx="3">
                  <c:v>-598272</c:v>
                </c:pt>
              </c:numCache>
            </c:numRef>
          </c:val>
        </c:ser>
        <c:gapWidth val="150"/>
        <c:overlap val="0"/>
        <c:axId val="76847791"/>
        <c:axId val="26144981"/>
      </c:barChart>
      <c:catAx>
        <c:axId val="7684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144981"/>
        <c:crosses val="autoZero"/>
        <c:auto val="1"/>
        <c:lblAlgn val="ctr"/>
        <c:lblOffset val="100"/>
        <c:noMultiLvlLbl val="0"/>
      </c:catAx>
      <c:valAx>
        <c:axId val="2614498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8477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9</xdr:col>
      <xdr:colOff>255960</xdr:colOff>
      <xdr:row>22</xdr:row>
      <xdr:rowOff>119520</xdr:rowOff>
    </xdr:to>
    <xdr:graphicFrame>
      <xdr:nvGraphicFramePr>
        <xdr:cNvPr id="0" name="Chart 1"/>
        <xdr:cNvGraphicFramePr/>
      </xdr:nvGraphicFramePr>
      <xdr:xfrm>
        <a:off x="0" y="380880"/>
        <a:ext cx="575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25</xdr:row>
      <xdr:rowOff>160560</xdr:rowOff>
    </xdr:from>
    <xdr:to>
      <xdr:col>9</xdr:col>
      <xdr:colOff>255960</xdr:colOff>
      <xdr:row>46</xdr:row>
      <xdr:rowOff>119520</xdr:rowOff>
    </xdr:to>
    <xdr:graphicFrame>
      <xdr:nvGraphicFramePr>
        <xdr:cNvPr id="1" name="Chart 2"/>
        <xdr:cNvGraphicFramePr/>
      </xdr:nvGraphicFramePr>
      <xdr:xfrm>
        <a:off x="0" y="4952880"/>
        <a:ext cx="575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3" customFormat="false" ht="15" hidden="false" customHeight="false" outlineLevel="0" collapsed="false">
      <c r="A3" s="6" t="s">
        <v>17</v>
      </c>
    </row>
    <row r="4" customFormat="false" ht="15" hidden="false" customHeight="false" outlineLevel="0" collapsed="false">
      <c r="A4" s="7" t="s">
        <v>18</v>
      </c>
      <c r="B4" s="8" t="n">
        <v>12500</v>
      </c>
    </row>
    <row r="5" customFormat="false" ht="15" hidden="false" customHeight="false" outlineLevel="0" collapsed="false">
      <c r="A5" s="7" t="s">
        <v>19</v>
      </c>
      <c r="B5" s="8" t="n">
        <v>10000</v>
      </c>
    </row>
    <row r="6" customFormat="false" ht="15" hidden="false" customHeight="false" outlineLevel="0" collapsed="false">
      <c r="A6" s="7" t="s">
        <v>20</v>
      </c>
      <c r="B6" s="9" t="n">
        <v>0.00406</v>
      </c>
      <c r="C6" s="10" t="s">
        <v>21</v>
      </c>
    </row>
    <row r="7" customFormat="false" ht="15" hidden="false" customHeight="false" outlineLevel="0" collapsed="false">
      <c r="A7" s="7" t="s">
        <v>22</v>
      </c>
      <c r="B7" s="9" t="n">
        <v>0.00906</v>
      </c>
      <c r="C7" s="10" t="s">
        <v>23</v>
      </c>
    </row>
    <row r="8" customFormat="false" ht="15" hidden="false" customHeight="false" outlineLevel="0" collapsed="false">
      <c r="A8" s="7" t="s">
        <v>24</v>
      </c>
      <c r="B8" s="8" t="n">
        <v>14000</v>
      </c>
    </row>
    <row r="9" customFormat="false" ht="15" hidden="false" customHeight="false" outlineLevel="0" collapsed="false">
      <c r="A9" s="7" t="s">
        <v>25</v>
      </c>
      <c r="B9" s="8" t="n">
        <v>11500</v>
      </c>
    </row>
    <row r="11" customFormat="false" ht="15" hidden="false" customHeight="false" outlineLevel="0" collapsed="false">
      <c r="A11" s="6" t="s">
        <v>26</v>
      </c>
    </row>
    <row r="12" customFormat="false" ht="15" hidden="false" customHeight="false" outlineLevel="0" collapsed="false">
      <c r="A12" s="7" t="s">
        <v>27</v>
      </c>
      <c r="B12" s="11" t="n">
        <f aca="false">B4*B5</f>
        <v>125000000</v>
      </c>
    </row>
    <row r="13" customFormat="false" ht="15" hidden="false" customHeight="false" outlineLevel="0" collapsed="false">
      <c r="A13" s="7" t="s">
        <v>28</v>
      </c>
      <c r="B13" s="11" t="n">
        <f aca="false">B12*B6</f>
        <v>507500</v>
      </c>
    </row>
    <row r="14" customFormat="false" ht="15" hidden="false" customHeight="false" outlineLevel="0" collapsed="false">
      <c r="A14" s="7" t="s">
        <v>29</v>
      </c>
      <c r="B14" s="12" t="n">
        <f aca="false">B12+B13</f>
        <v>125507500</v>
      </c>
    </row>
    <row r="15" customFormat="false" ht="15" hidden="false" customHeight="false" outlineLevel="0" collapsed="false">
      <c r="A15" s="7" t="s">
        <v>30</v>
      </c>
      <c r="B15" s="13" t="n">
        <f aca="false">B4*(1+B6)/(1-B7)</f>
        <v>12665.4994247886</v>
      </c>
    </row>
    <row r="16" customFormat="false" ht="15" hidden="false" customHeight="false" outlineLevel="0" collapsed="false">
      <c r="A16" s="7" t="s">
        <v>31</v>
      </c>
      <c r="B16" s="14" t="n">
        <f aca="false">B15/B4-1</f>
        <v>0.0132399539830868</v>
      </c>
    </row>
    <row r="17" customFormat="false" ht="15" hidden="false" customHeight="false" outlineLevel="0" collapsed="false">
      <c r="A17" s="7" t="s">
        <v>32</v>
      </c>
      <c r="B17" s="11" t="n">
        <f aca="false">B8*B5*(1-B7)</f>
        <v>138731600</v>
      </c>
    </row>
    <row r="18" customFormat="false" ht="15" hidden="false" customHeight="false" outlineLevel="0" collapsed="false">
      <c r="A18" s="7" t="s">
        <v>33</v>
      </c>
      <c r="B18" s="15" t="n">
        <f aca="false">B17-B14</f>
        <v>13224100</v>
      </c>
    </row>
    <row r="19" customFormat="false" ht="15" hidden="false" customHeight="false" outlineLevel="0" collapsed="false">
      <c r="A19" s="7" t="s">
        <v>34</v>
      </c>
      <c r="B19" s="16" t="n">
        <f aca="false">B18/B14</f>
        <v>0.105365018026811</v>
      </c>
    </row>
    <row r="20" customFormat="false" ht="15" hidden="false" customHeight="false" outlineLevel="0" collapsed="false">
      <c r="A20" s="7" t="s">
        <v>35</v>
      </c>
      <c r="B20" s="11" t="n">
        <f aca="false">B9*B5*(1-B7)</f>
        <v>113958100</v>
      </c>
    </row>
    <row r="21" customFormat="false" ht="15" hidden="false" customHeight="false" outlineLevel="0" collapsed="false">
      <c r="A21" s="7" t="s">
        <v>36</v>
      </c>
      <c r="B21" s="15" t="n">
        <f aca="false">B20-B14</f>
        <v>-11549400</v>
      </c>
    </row>
    <row r="22" customFormat="false" ht="15" hidden="false" customHeight="false" outlineLevel="0" collapsed="false">
      <c r="A22" s="7" t="s">
        <v>37</v>
      </c>
      <c r="B22" s="16" t="n">
        <f aca="false">B21/B14</f>
        <v>-0.0920215923351194</v>
      </c>
    </row>
    <row r="23" customFormat="false" ht="15" hidden="false" customHeight="false" outlineLevel="0" collapsed="false">
      <c r="A23" s="7" t="s">
        <v>38</v>
      </c>
      <c r="B23" s="17" t="n">
        <f aca="false">IF(B21&gt;=0,"حد ضرر باید پایین‌تر از قیمت خرید باشد",B18/ABS(B21))</f>
        <v>1.14500320362963</v>
      </c>
    </row>
    <row r="25" customFormat="false" ht="15" hidden="false" customHeight="false" outlineLevel="0" collapsed="false">
      <c r="A25" s="6" t="s">
        <v>39</v>
      </c>
    </row>
    <row r="26" customFormat="false" ht="15" hidden="false" customHeight="false" outlineLevel="0" collapsed="false">
      <c r="A26" s="7" t="s">
        <v>40</v>
      </c>
      <c r="B26" s="8" t="n">
        <v>500000000</v>
      </c>
    </row>
    <row r="27" customFormat="false" ht="15" hidden="false" customHeight="false" outlineLevel="0" collapsed="false">
      <c r="A27" s="7" t="s">
        <v>41</v>
      </c>
      <c r="B27" s="18" t="n">
        <v>0.02</v>
      </c>
      <c r="C27" s="10" t="s">
        <v>42</v>
      </c>
    </row>
    <row r="28" customFormat="false" ht="15" hidden="false" customHeight="false" outlineLevel="0" collapsed="false">
      <c r="A28" s="7" t="s">
        <v>43</v>
      </c>
      <c r="B28" s="11" t="n">
        <f aca="false">B26*B27</f>
        <v>10000000</v>
      </c>
    </row>
    <row r="29" customFormat="false" ht="15" hidden="false" customHeight="false" outlineLevel="0" collapsed="false">
      <c r="A29" s="7" t="s">
        <v>44</v>
      </c>
      <c r="B29" s="19" t="n">
        <f aca="false">B4*(1+B6)-B9*(1-B7)</f>
        <v>1154.94</v>
      </c>
    </row>
    <row r="30" customFormat="false" ht="15" hidden="false" customHeight="false" outlineLevel="0" collapsed="false">
      <c r="A30" s="7" t="s">
        <v>45</v>
      </c>
      <c r="B30" s="11" t="n">
        <f aca="false">IF(B29&lt;=0,0,INT(B28/B29))</f>
        <v>8658</v>
      </c>
    </row>
    <row r="31" customFormat="false" ht="15" hidden="false" customHeight="false" outlineLevel="0" collapsed="false">
      <c r="A31" s="7" t="s">
        <v>46</v>
      </c>
      <c r="B31" s="11" t="n">
        <f aca="false">INT(B26/(B4*(1+B6)))</f>
        <v>39838</v>
      </c>
    </row>
    <row r="32" customFormat="false" ht="15" hidden="false" customHeight="false" outlineLevel="0" collapsed="false">
      <c r="A32" s="7" t="s">
        <v>47</v>
      </c>
      <c r="B32" s="12" t="n">
        <f aca="false">MIN(B30,B31)</f>
        <v>8658</v>
      </c>
    </row>
    <row r="33" customFormat="false" ht="15" hidden="false" customHeight="false" outlineLevel="0" collapsed="false">
      <c r="A33" s="7" t="s">
        <v>48</v>
      </c>
      <c r="B33" s="11" t="n">
        <f aca="false">B32*B4*(1+B6)</f>
        <v>108664393.5</v>
      </c>
    </row>
    <row r="34" customFormat="false" ht="15" hidden="false" customHeight="false" outlineLevel="0" collapsed="false">
      <c r="A34" s="7" t="s">
        <v>49</v>
      </c>
      <c r="B34" s="20" t="n">
        <f aca="false">IF(B26=0,0,B33/B26)</f>
        <v>0.217328787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10" min="9" style="0" width="14"/>
  </cols>
  <sheetData>
    <row r="1" customFormat="false" ht="17.35" hidden="false" customHeight="false" outlineLevel="0" collapsed="false">
      <c r="A1" s="4" t="s">
        <v>50</v>
      </c>
    </row>
    <row r="2" customFormat="false" ht="15" hidden="false" customHeight="false" outlineLevel="0" collapsed="false">
      <c r="A2" s="5" t="s">
        <v>51</v>
      </c>
    </row>
    <row r="4" customFormat="false" ht="31.5" hidden="false" customHeight="true" outlineLevel="0" collapsed="false">
      <c r="A4" s="21" t="s">
        <v>52</v>
      </c>
      <c r="B4" s="21" t="s">
        <v>19</v>
      </c>
      <c r="C4" s="21" t="s">
        <v>53</v>
      </c>
      <c r="D4" s="21" t="s">
        <v>54</v>
      </c>
      <c r="E4" s="21" t="s">
        <v>55</v>
      </c>
      <c r="F4" s="21" t="s">
        <v>56</v>
      </c>
      <c r="G4" s="21" t="s">
        <v>57</v>
      </c>
      <c r="H4" s="21" t="s">
        <v>58</v>
      </c>
      <c r="I4" s="21" t="s">
        <v>59</v>
      </c>
      <c r="J4" s="21" t="s">
        <v>60</v>
      </c>
    </row>
    <row r="5" customFormat="false" ht="15" hidden="false" customHeight="false" outlineLevel="0" collapsed="false">
      <c r="A5" s="22" t="s">
        <v>61</v>
      </c>
      <c r="B5" s="23" t="n">
        <v>5000</v>
      </c>
      <c r="C5" s="23" t="n">
        <v>8200</v>
      </c>
      <c r="D5" s="23" t="n">
        <v>9100</v>
      </c>
      <c r="E5" s="11" t="n">
        <f aca="false">IF(A5="","",B5*D5)</f>
        <v>45500000</v>
      </c>
      <c r="F5" s="11" t="n">
        <f aca="false">IF(A5="","",B5*C5*(1+ماشین_حساب!$B$6))</f>
        <v>41166460</v>
      </c>
      <c r="G5" s="11" t="n">
        <f aca="false">IF(A5="","",E5*(1-ماشین_حساب!$B$7))</f>
        <v>45087770</v>
      </c>
      <c r="H5" s="24" t="n">
        <f aca="false">IF(A5="","",G5-F5)</f>
        <v>3921310</v>
      </c>
      <c r="I5" s="16" t="n">
        <f aca="false">IF(A5="","",IF(F5=0,0,H5/F5))</f>
        <v>0.0952549721302245</v>
      </c>
      <c r="J5" s="20" t="n">
        <f aca="false">IF(A5="","",IF($E$15=0,0,E5/$E$15))</f>
        <v>0.276932440657334</v>
      </c>
    </row>
    <row r="6" customFormat="false" ht="15" hidden="false" customHeight="false" outlineLevel="0" collapsed="false">
      <c r="A6" s="22" t="s">
        <v>62</v>
      </c>
      <c r="B6" s="23" t="n">
        <v>12000</v>
      </c>
      <c r="C6" s="23" t="n">
        <v>3100</v>
      </c>
      <c r="D6" s="23" t="n">
        <v>2900</v>
      </c>
      <c r="E6" s="11" t="n">
        <f aca="false">IF(A6="","",B6*D6)</f>
        <v>34800000</v>
      </c>
      <c r="F6" s="11" t="n">
        <f aca="false">IF(A6="","",B6*C6*(1+ماشین_حساب!$B$6))</f>
        <v>37351032</v>
      </c>
      <c r="G6" s="11" t="n">
        <f aca="false">IF(A6="","",E6*(1-ماشین_حساب!$B$7))</f>
        <v>34484712</v>
      </c>
      <c r="H6" s="24" t="n">
        <f aca="false">IF(A6="","",G6-F6)</f>
        <v>-2866320</v>
      </c>
      <c r="I6" s="16" t="n">
        <f aca="false">IF(A6="","",IF(F6=0,0,H6/F6))</f>
        <v>-0.076740048307099</v>
      </c>
      <c r="J6" s="20" t="n">
        <f aca="false">IF(A6="","",IF($E$15=0,0,E6/$E$15))</f>
        <v>0.211807668898357</v>
      </c>
    </row>
    <row r="7" customFormat="false" ht="15" hidden="false" customHeight="false" outlineLevel="0" collapsed="false">
      <c r="A7" s="22" t="s">
        <v>63</v>
      </c>
      <c r="B7" s="23" t="n">
        <v>800</v>
      </c>
      <c r="C7" s="23" t="n">
        <v>45000</v>
      </c>
      <c r="D7" s="23" t="n">
        <v>48000</v>
      </c>
      <c r="E7" s="11" t="n">
        <f aca="false">IF(A7="","",B7*D7)</f>
        <v>38400000</v>
      </c>
      <c r="F7" s="11" t="n">
        <f aca="false">IF(A7="","",B7*C7*(1+ماشین_حساب!$B$6))</f>
        <v>36146160</v>
      </c>
      <c r="G7" s="11" t="n">
        <f aca="false">IF(A7="","",E7*(1-ماشین_حساب!$B$7))</f>
        <v>38052096</v>
      </c>
      <c r="H7" s="24" t="n">
        <f aca="false">IF(A7="","",G7-F7)</f>
        <v>1905936</v>
      </c>
      <c r="I7" s="16" t="n">
        <f aca="false">IF(A7="","",IF(F7=0,0,H7/F7))</f>
        <v>0.052728588596963</v>
      </c>
      <c r="J7" s="20" t="n">
        <f aca="false">IF(A7="","",IF($E$15=0,0,E7/$E$15))</f>
        <v>0.233718807060256</v>
      </c>
    </row>
    <row r="8" customFormat="false" ht="15" hidden="false" customHeight="false" outlineLevel="0" collapsed="false">
      <c r="A8" s="22" t="s">
        <v>64</v>
      </c>
      <c r="B8" s="23" t="n">
        <v>3000</v>
      </c>
      <c r="C8" s="23" t="n">
        <v>15200</v>
      </c>
      <c r="D8" s="23" t="n">
        <v>15200</v>
      </c>
      <c r="E8" s="11" t="n">
        <f aca="false">IF(A8="","",B8*D8)</f>
        <v>45600000</v>
      </c>
      <c r="F8" s="11" t="n">
        <f aca="false">IF(A8="","",B8*C8*(1+ماشین_حساب!$B$6))</f>
        <v>45785136</v>
      </c>
      <c r="G8" s="11" t="n">
        <f aca="false">IF(A8="","",E8*(1-ماشین_حساب!$B$7))</f>
        <v>45186864</v>
      </c>
      <c r="H8" s="24" t="n">
        <f aca="false">IF(A8="","",G8-F8)</f>
        <v>-598272</v>
      </c>
      <c r="I8" s="16" t="n">
        <f aca="false">IF(A8="","",IF(F8=0,0,H8/F8))</f>
        <v>-0.0130669481903472</v>
      </c>
      <c r="J8" s="20" t="n">
        <f aca="false">IF(A8="","",IF($E$15=0,0,E8/$E$15))</f>
        <v>0.277541083384054</v>
      </c>
    </row>
    <row r="9" customFormat="false" ht="15" hidden="false" customHeight="false" outlineLevel="0" collapsed="false">
      <c r="A9" s="22"/>
      <c r="B9" s="23"/>
      <c r="C9" s="23"/>
      <c r="D9" s="23"/>
      <c r="E9" s="11" t="str">
        <f aca="false">IF(A9="","",B9*D9)</f>
        <v/>
      </c>
      <c r="F9" s="11" t="str">
        <f aca="false">IF(A9="","",B9*C9*(1+ماشین_حساب!$B$6))</f>
        <v/>
      </c>
      <c r="G9" s="11" t="str">
        <f aca="false">IF(A9="","",E9*(1-ماشین_حساب!$B$7))</f>
        <v/>
      </c>
      <c r="H9" s="24" t="str">
        <f aca="false">IF(A9="","",G9-F9)</f>
        <v/>
      </c>
      <c r="I9" s="16" t="str">
        <f aca="false">IF(A9="","",IF(F9=0,0,H9/F9))</f>
        <v/>
      </c>
      <c r="J9" s="20" t="str">
        <f aca="false">IF(A9="","",IF($E$15=0,0,E9/$E$15))</f>
        <v/>
      </c>
    </row>
    <row r="10" customFormat="false" ht="15" hidden="false" customHeight="false" outlineLevel="0" collapsed="false">
      <c r="A10" s="22"/>
      <c r="B10" s="23"/>
      <c r="C10" s="23"/>
      <c r="D10" s="23"/>
      <c r="E10" s="11" t="str">
        <f aca="false">IF(A10="","",B10*D10)</f>
        <v/>
      </c>
      <c r="F10" s="11" t="str">
        <f aca="false">IF(A10="","",B10*C10*(1+ماشین_حساب!$B$6))</f>
        <v/>
      </c>
      <c r="G10" s="11" t="str">
        <f aca="false">IF(A10="","",E10*(1-ماشین_حساب!$B$7))</f>
        <v/>
      </c>
      <c r="H10" s="24" t="str">
        <f aca="false">IF(A10="","",G10-F10)</f>
        <v/>
      </c>
      <c r="I10" s="16" t="str">
        <f aca="false">IF(A10="","",IF(F10=0,0,H10/F10))</f>
        <v/>
      </c>
      <c r="J10" s="20" t="str">
        <f aca="false">IF(A10="","",IF($E$15=0,0,E10/$E$15))</f>
        <v/>
      </c>
    </row>
    <row r="11" customFormat="false" ht="15" hidden="false" customHeight="false" outlineLevel="0" collapsed="false">
      <c r="A11" s="22"/>
      <c r="B11" s="23"/>
      <c r="C11" s="23"/>
      <c r="D11" s="23"/>
      <c r="E11" s="11" t="str">
        <f aca="false">IF(A11="","",B11*D11)</f>
        <v/>
      </c>
      <c r="F11" s="11" t="str">
        <f aca="false">IF(A11="","",B11*C11*(1+ماشین_حساب!$B$6))</f>
        <v/>
      </c>
      <c r="G11" s="11" t="str">
        <f aca="false">IF(A11="","",E11*(1-ماشین_حساب!$B$7))</f>
        <v/>
      </c>
      <c r="H11" s="24" t="str">
        <f aca="false">IF(A11="","",G11-F11)</f>
        <v/>
      </c>
      <c r="I11" s="16" t="str">
        <f aca="false">IF(A11="","",IF(F11=0,0,H11/F11))</f>
        <v/>
      </c>
      <c r="J11" s="20" t="str">
        <f aca="false">IF(A11="","",IF($E$15=0,0,E11/$E$15))</f>
        <v/>
      </c>
    </row>
    <row r="12" customFormat="false" ht="15" hidden="false" customHeight="false" outlineLevel="0" collapsed="false">
      <c r="A12" s="22"/>
      <c r="B12" s="23"/>
      <c r="C12" s="23"/>
      <c r="D12" s="23"/>
      <c r="E12" s="11" t="str">
        <f aca="false">IF(A12="","",B12*D12)</f>
        <v/>
      </c>
      <c r="F12" s="11" t="str">
        <f aca="false">IF(A12="","",B12*C12*(1+ماشین_حساب!$B$6))</f>
        <v/>
      </c>
      <c r="G12" s="11" t="str">
        <f aca="false">IF(A12="","",E12*(1-ماشین_حساب!$B$7))</f>
        <v/>
      </c>
      <c r="H12" s="24" t="str">
        <f aca="false">IF(A12="","",G12-F12)</f>
        <v/>
      </c>
      <c r="I12" s="16" t="str">
        <f aca="false">IF(A12="","",IF(F12=0,0,H12/F12))</f>
        <v/>
      </c>
      <c r="J12" s="20" t="str">
        <f aca="false">IF(A12="","",IF($E$15=0,0,E12/$E$15))</f>
        <v/>
      </c>
    </row>
    <row r="13" customFormat="false" ht="15" hidden="false" customHeight="false" outlineLevel="0" collapsed="false">
      <c r="A13" s="22"/>
      <c r="B13" s="23"/>
      <c r="C13" s="23"/>
      <c r="D13" s="23"/>
      <c r="E13" s="11" t="str">
        <f aca="false">IF(A13="","",B13*D13)</f>
        <v/>
      </c>
      <c r="F13" s="11" t="str">
        <f aca="false">IF(A13="","",B13*C13*(1+ماشین_حساب!$B$6))</f>
        <v/>
      </c>
      <c r="G13" s="11" t="str">
        <f aca="false">IF(A13="","",E13*(1-ماشین_حساب!$B$7))</f>
        <v/>
      </c>
      <c r="H13" s="24" t="str">
        <f aca="false">IF(A13="","",G13-F13)</f>
        <v/>
      </c>
      <c r="I13" s="16" t="str">
        <f aca="false">IF(A13="","",IF(F13=0,0,H13/F13))</f>
        <v/>
      </c>
      <c r="J13" s="20" t="str">
        <f aca="false">IF(A13="","",IF($E$15=0,0,E13/$E$15))</f>
        <v/>
      </c>
    </row>
    <row r="14" customFormat="false" ht="15" hidden="false" customHeight="false" outlineLevel="0" collapsed="false">
      <c r="A14" s="22"/>
      <c r="B14" s="23"/>
      <c r="C14" s="23"/>
      <c r="D14" s="23"/>
      <c r="E14" s="11" t="str">
        <f aca="false">IF(A14="","",B14*D14)</f>
        <v/>
      </c>
      <c r="F14" s="11" t="str">
        <f aca="false">IF(A14="","",B14*C14*(1+ماشین_حساب!$B$6))</f>
        <v/>
      </c>
      <c r="G14" s="11" t="str">
        <f aca="false">IF(A14="","",E14*(1-ماشین_حساب!$B$7))</f>
        <v/>
      </c>
      <c r="H14" s="24" t="str">
        <f aca="false">IF(A14="","",G14-F14)</f>
        <v/>
      </c>
      <c r="I14" s="16" t="str">
        <f aca="false">IF(A14="","",IF(F14=0,0,H14/F14))</f>
        <v/>
      </c>
      <c r="J14" s="20" t="str">
        <f aca="false">IF(A14="","",IF($E$15=0,0,E14/$E$15))</f>
        <v/>
      </c>
    </row>
    <row r="15" customFormat="false" ht="15" hidden="false" customHeight="false" outlineLevel="0" collapsed="false">
      <c r="A15" s="25" t="s">
        <v>65</v>
      </c>
      <c r="E15" s="15" t="n">
        <f aca="false">SUM(E5:E14)</f>
        <v>164300000</v>
      </c>
      <c r="F15" s="15" t="n">
        <f aca="false">SUM(F5:F14)</f>
        <v>160448788</v>
      </c>
      <c r="G15" s="15" t="n">
        <f aca="false">SUM(G5:G14)</f>
        <v>162811442</v>
      </c>
      <c r="H15" s="15" t="n">
        <f aca="false">SUM(H5:H14)</f>
        <v>2362654</v>
      </c>
      <c r="I15" s="26" t="n">
        <f aca="false">IF(F15=0,0,H15/F15)</f>
        <v>0.0147252841822651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2026-10-09T16:27:33Z</dcterms:created>
  <dc:creator>openpyxl</dc:creator>
  <dc:description/>
  <dc:language>en-US</dc:language>
  <cp:lastModifiedBy/>
  <dcterms:modified xsi:type="dcterms:W3CDTF">2026-10-09T16:27:35Z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