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قیمت_روز" sheetId="2" state="visible" r:id="rId4"/>
    <sheet name="فاکتور_طلا" sheetId="3" state="visible" r:id="rId5"/>
    <sheet name="حباب_سکه" sheetId="4" state="visible" r:id="rId6"/>
    <sheet name="خرید_پلکانی" sheetId="5" state="visible" r:id="rId7"/>
    <sheet name="سود_و_زیان" sheetId="6" state="visible" r:id="rId8"/>
    <sheet name="تبدیل_واحد" sheetId="7" state="visible" r:id="rId9"/>
    <sheet name="نمودار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<sst xmlns="http://schemas.openxmlformats.org/spreadsheetml/2006/main" count="98" uniqueCount="92">
  <si>
    <t xml:space="preserve">ابزار خرید طلا | felfelani.ir</t>
  </si>
  <si>
    <t xml:space="preserve">قیمت روز</t>
  </si>
  <si>
    <t xml:space="preserve">ابتدا قیمت روز طلای ۱۸ عیار، سکه و اونس را در برگه‌ی «قیمت_روز» وارد کنید؛ برگه‌های دیگر از آن استفاده می‌کنند (متن سبز = پیوند).</t>
  </si>
  <si>
    <t xml:space="preserve">فاکتور</t>
  </si>
  <si>
    <t xml:space="preserve">وزن، اجرت، سود و مالیات را وارد کنید تا اجزای فاکتور و تفاوت با ارزش خام دیده شود.</t>
  </si>
  <si>
    <t xml:space="preserve">حباب سکه</t>
  </si>
  <si>
    <t xml:space="preserve">با وزن و عیار سکه، ارزش ذاتی و حباب را محاسبه می‌کند.</t>
  </si>
  <si>
    <t xml:space="preserve">خرید پلکانی</t>
  </si>
  <si>
    <t xml:space="preserve">خریدهای دوره‌ای را ثبت کنید تا میانگین قیمت و سود و زیان معلوم شود.</t>
  </si>
  <si>
    <t xml:space="preserve">سود و زیان</t>
  </si>
  <si>
    <t xml:space="preserve">قیمت سربه‌سر را با هزینه‌ی خرید و فروش حساب می‌کند.</t>
  </si>
  <si>
    <t xml:space="preserve">تبدیل واحد</t>
  </si>
  <si>
    <t xml:space="preserve">گرم به مثقال و عیار به خلوص.</t>
  </si>
  <si>
    <t xml:space="preserve">رنگ‌ها</t>
  </si>
  <si>
    <t xml:space="preserve">متن آبی = ورودی · خانه‌ی زرد = قابل تغییر · متن سبز = پیوند · آبی روشن = نتیجه‌ی کلیدی.</t>
  </si>
  <si>
    <t xml:space="preserve">هشدار</t>
  </si>
  <si>
    <t xml:space="preserve">اعداد نمونه تقریبی و فرضی‌اند. این فایل ابزار آموزشی است و توصیه‌ی خرید یا فروش نیست؛ نرخ اجرت، سود و مالیات را از فاکتور رسمی ببینید.</t>
  </si>
  <si>
    <t xml:space="preserve">قیمت‌های روز (تومان)</t>
  </si>
  <si>
    <t xml:space="preserve">نرخ‌ها را با قیمت لحظه‌ی خرید خودتان جایگزین کنید. مقادیر نمونه از گزارش‌های بازار در ۱۹ مهر ۱۴۰۵ و تقریبی‌اند.</t>
  </si>
  <si>
    <t xml:space="preserve">قیمت هر گرم طلای ۱۸ عیار</t>
  </si>
  <si>
    <t xml:space="preserve">قیمت سکه امامی</t>
  </si>
  <si>
    <t xml:space="preserve">اونس جهانی طلا (دلار)</t>
  </si>
  <si>
    <t xml:space="preserve">نرخ دلار آزاد (تومان)</t>
  </si>
  <si>
    <t xml:space="preserve">تقریبی</t>
  </si>
  <si>
    <t xml:space="preserve">قیمت هر گرم طلای ۲۴ عیار (محاسبه)</t>
  </si>
  <si>
    <t xml:space="preserve">۱۸ عیار ÷ ۰٫۷۵</t>
  </si>
  <si>
    <t xml:space="preserve">قیمت جهانی هر گرم ۲۴ عیار (محاسبه)</t>
  </si>
  <si>
    <t xml:space="preserve">اونس ÷ ۳۱٫۱۰۳۵ × دلار</t>
  </si>
  <si>
    <t xml:space="preserve">اختلاف قیمت داخلی با معادل جهانی</t>
  </si>
  <si>
    <t xml:space="preserve">مثبت یعنی داخلی گران‌تر؛ ساده‌شده و بدون هزینه‌ها</t>
  </si>
  <si>
    <t xml:space="preserve">ماشین‌حساب فاکتور طلای ساخته‌شده</t>
  </si>
  <si>
    <t xml:space="preserve">نرخ‌های اجرت و سود را از فروشنده بپرسید؛ نرخ مالیات را از فاکتور رسمی ببینید.</t>
  </si>
  <si>
    <t xml:space="preserve">وزن طلا (گرم)</t>
  </si>
  <si>
    <t xml:space="preserve">قیمت هر گرم ۱۸ عیار</t>
  </si>
  <si>
    <t xml:space="preserve">درصد اجرت (از ارزش خام)</t>
  </si>
  <si>
    <t xml:space="preserve">درصد سود فروشنده (از خام + اجرت)</t>
  </si>
  <si>
    <t xml:space="preserve">نرخ مالیات بر ارزش افزوده (روی اجرت + سود)</t>
  </si>
  <si>
    <t xml:space="preserve">نرخ ۱۴۰۵ بر اساس منابع؛ قابل تغییر</t>
  </si>
  <si>
    <t xml:space="preserve">درصد کسر هنگام فروش مجدد (فرضی)</t>
  </si>
  <si>
    <t xml:space="preserve">ارزش خام طلا</t>
  </si>
  <si>
    <t xml:space="preserve">اجرت</t>
  </si>
  <si>
    <t xml:space="preserve">سود فروشنده</t>
  </si>
  <si>
    <t xml:space="preserve">مالیات بر ارزش افزوده</t>
  </si>
  <si>
    <t xml:space="preserve">مبلغ نهایی فاکتور</t>
  </si>
  <si>
    <t xml:space="preserve">درصد بیشتر از ارزش خام</t>
  </si>
  <si>
    <t xml:space="preserve">قیمت نهایی هر گرم</t>
  </si>
  <si>
    <t xml:space="preserve">مبلغ تقریبی بازخرید (ارزش خام منهای کسر)</t>
  </si>
  <si>
    <t xml:space="preserve">زیان تقریبی بلافاصله پس از خرید</t>
  </si>
  <si>
    <t xml:space="preserve">حباب = قیمت بازاری سکه منهای ارزش ذاتی طلای داخل آن.</t>
  </si>
  <si>
    <t xml:space="preserve">قیمت بازاری سکه</t>
  </si>
  <si>
    <t xml:space="preserve">وزن سکه (گرم)</t>
  </si>
  <si>
    <t xml:space="preserve">سکه‌ی امامی</t>
  </si>
  <si>
    <t xml:space="preserve">عیار سکه (در هزار)</t>
  </si>
  <si>
    <t xml:space="preserve">معادل ۱۸ عیار (گرم)</t>
  </si>
  <si>
    <t xml:space="preserve">ارزش ذاتی سکه</t>
  </si>
  <si>
    <t xml:space="preserve">حباب (تومان)</t>
  </si>
  <si>
    <t xml:space="preserve">حباب (درصد)</t>
  </si>
  <si>
    <t xml:space="preserve">خرید پلکانی (میانگین قیمت)</t>
  </si>
  <si>
    <t xml:space="preserve">قیمت‌ها و مبلغ‌های نمونه فرضی‌اند. هر دوره را با خرید واقعی خودتان جایگزین کنید.</t>
  </si>
  <si>
    <t xml:space="preserve">قیمت فعلی هر گرم (برای ارزش‌گذاری)</t>
  </si>
  <si>
    <t xml:space="preserve">دوره</t>
  </si>
  <si>
    <t xml:space="preserve">مبلغ خرید</t>
  </si>
  <si>
    <t xml:space="preserve">قیمت هر گرم</t>
  </si>
  <si>
    <t xml:space="preserve">گرم خریداری‌شده</t>
  </si>
  <si>
    <t xml:space="preserve">جمع گرم</t>
  </si>
  <si>
    <t xml:space="preserve">جمع سرمایه</t>
  </si>
  <si>
    <t xml:space="preserve">میانگین قیمت خرید</t>
  </si>
  <si>
    <t xml:space="preserve">کل سرمایه</t>
  </si>
  <si>
    <t xml:space="preserve">کل طلا (گرم)</t>
  </si>
  <si>
    <t xml:space="preserve">ارزش فعلی</t>
  </si>
  <si>
    <t xml:space="preserve">سود/زیان (بدون هزینه‌ی فروش)</t>
  </si>
  <si>
    <t xml:space="preserve">درصد سود/زیان</t>
  </si>
  <si>
    <t xml:space="preserve">سود و زیان خرید طلا</t>
  </si>
  <si>
    <t xml:space="preserve">هزینه‌ی خرید و فروش را به درصد وارد کنید (اجرت، سود، کارمزد یا کسر بازخرید).</t>
  </si>
  <si>
    <t xml:space="preserve">قیمت خرید هر گرم (بدون هزینه)</t>
  </si>
  <si>
    <t xml:space="preserve">وزن (گرم)</t>
  </si>
  <si>
    <t xml:space="preserve">هزینه‌ی خرید (٪ از ارزش خام)</t>
  </si>
  <si>
    <t xml:space="preserve">قیمت فروش امروز هر گرم</t>
  </si>
  <si>
    <t xml:space="preserve">کسر هنگام فروش (٪)</t>
  </si>
  <si>
    <t xml:space="preserve">کل پرداختی</t>
  </si>
  <si>
    <t xml:space="preserve">دریافتی خالص از فروش</t>
  </si>
  <si>
    <t xml:space="preserve">سود/زیان خالص</t>
  </si>
  <si>
    <t xml:space="preserve">قیمت سربه‌سر هر گرم</t>
  </si>
  <si>
    <t xml:space="preserve">تبدیل واحدها و عیار</t>
  </si>
  <si>
    <t xml:space="preserve">عیار</t>
  </si>
  <si>
    <t xml:space="preserve">وزن به مثقال</t>
  </si>
  <si>
    <t xml:space="preserve">۱ مثقال = ۴٫۶۰۸۳ گرم</t>
  </si>
  <si>
    <t xml:space="preserve">خلوص (عیار ÷ ۲۴)</t>
  </si>
  <si>
    <t xml:space="preserve">گرم طلای خالص (۲۴ عیار)</t>
  </si>
  <si>
    <t xml:space="preserve">مثقال</t>
  </si>
  <si>
    <t xml:space="preserve">گرم</t>
  </si>
  <si>
    <t xml:space="preserve">Charts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</si>
</sst>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.0%"/>
    <numFmt numFmtId="167" formatCode="0.00"/>
    <numFmt numFmtId="168" formatCode="#,##0;[RED]\-#,##0"/>
    <numFmt numFmtId="169" formatCode="0.000"/>
    <numFmt numFmtId="170" formatCode="0"/>
    <numFmt numFmtId="171" formatCode="0.0%;[RED]\-0.0%"/>
    <numFmt numFmtId="172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D9D9D9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BE4B48"/>
      <rgbColor rgb="FFFFFF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9CC00"/>
      <rgbColor rgb="FFFFCC00"/>
      <rgbColor rgb="FFFF9900"/>
      <rgbColor rgb="FFFF6600"/>
      <rgbColor rgb="FF595959"/>
      <rgbColor rgb="FF878787"/>
      <rgbColor rgb="FF1F3864"/>
      <rgbColor rgb="FF4F81BD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قیمت هر دوره و میانگین قیمت خرید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خرید_پلکانی!C5</c:f>
              <c:strCache>
                <c:ptCount val="1"/>
                <c:pt idx="0">
                  <c:v>قیمت هر گرم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خرید_پلکانی!$A$6:$A$17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خرید_پلکانی!$C$6:$C$17</c:f>
              <c:numCache>
                <c:formatCode>#,##0</c:formatCode>
                <c:ptCount val="12"/>
                <c:pt idx="0">
                  <c:v>24100000</c:v>
                </c:pt>
                <c:pt idx="1">
                  <c:v>24800000</c:v>
                </c:pt>
                <c:pt idx="2">
                  <c:v>23900000</c:v>
                </c:pt>
                <c:pt idx="3">
                  <c:v>24500000</c:v>
                </c:pt>
                <c:pt idx="4">
                  <c:v>25200000</c:v>
                </c:pt>
                <c:pt idx="5">
                  <c:v>25000000</c:v>
                </c:pt>
                <c:pt idx="6">
                  <c:v>25600000</c:v>
                </c:pt>
                <c:pt idx="7">
                  <c:v>26100000</c:v>
                </c:pt>
                <c:pt idx="8">
                  <c:v>25800000</c:v>
                </c:pt>
                <c:pt idx="9">
                  <c:v>26300000</c:v>
                </c:pt>
                <c:pt idx="10">
                  <c:v>26000000</c:v>
                </c:pt>
                <c:pt idx="11">
                  <c:v>26270830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خرید_پلکانی!G5</c:f>
              <c:strCache>
                <c:ptCount val="1"/>
                <c:pt idx="0">
                  <c:v>میانگین قیمت خرید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خرید_پلکانی!$A$6:$A$17</c:f>
              <c:strCach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strCache>
            </c:strRef>
          </c:cat>
          <c:val>
            <c:numRef>
              <c:f>خرید_پلکانی!$G$6:$G$17</c:f>
              <c:numCache>
                <c:formatCode>#,##0</c:formatCode>
                <c:ptCount val="12"/>
                <c:pt idx="0">
                  <c:v>24100000</c:v>
                </c:pt>
                <c:pt idx="1">
                  <c:v>24444989.7750511</c:v>
                </c:pt>
                <c:pt idx="2">
                  <c:v>24260585.7143666</c:v>
                </c:pt>
                <c:pt idx="3">
                  <c:v>24319999.5441366</c:v>
                </c:pt>
                <c:pt idx="4">
                  <c:v>24491048.2235117</c:v>
                </c:pt>
                <c:pt idx="5">
                  <c:v>24574429.5540298</c:v>
                </c:pt>
                <c:pt idx="6">
                  <c:v>24715879.7539281</c:v>
                </c:pt>
                <c:pt idx="7">
                  <c:v>24880812.8805888</c:v>
                </c:pt>
                <c:pt idx="8">
                  <c:v>24979697.5326941</c:v>
                </c:pt>
                <c:pt idx="9">
                  <c:v>25105732.3630456</c:v>
                </c:pt>
                <c:pt idx="10">
                  <c:v>25184479.443184</c:v>
                </c:pt>
                <c:pt idx="11">
                  <c:v>25271565.1922773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1736092"/>
        <c:axId val="3148306"/>
      </c:lineChart>
      <c:catAx>
        <c:axId val="61736092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48306"/>
        <c:crosses val="autoZero"/>
        <c:auto val="1"/>
        <c:lblAlgn val="ctr"/>
        <c:lblOffset val="100"/>
        <c:noMultiLvlLbl val="0"/>
      </c:catAx>
      <c:valAx>
        <c:axId val="314830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73609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اجزای فاکتور طلای ساخته‌شده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فاکتور_طلا!$A$11:$A$14</c:f>
              <c:strCache>
                <c:ptCount val="4"/>
                <c:pt idx="0">
                  <c:v>ارزش خام طلا</c:v>
                </c:pt>
                <c:pt idx="1">
                  <c:v>اجرت</c:v>
                </c:pt>
                <c:pt idx="2">
                  <c:v>سود فروشنده</c:v>
                </c:pt>
                <c:pt idx="3">
                  <c:v>مالیات بر ارزش افزوده</c:v>
                </c:pt>
              </c:strCache>
            </c:strRef>
          </c:cat>
          <c:val>
            <c:numRef>
              <c:f>فاکتور_طلا!$B$11:$B$14</c:f>
              <c:numCache>
                <c:formatCode>#,##0</c:formatCode>
                <c:ptCount val="4"/>
                <c:pt idx="0">
                  <c:v>262708300</c:v>
                </c:pt>
                <c:pt idx="1">
                  <c:v>31524996</c:v>
                </c:pt>
                <c:pt idx="2">
                  <c:v>20596330.72</c:v>
                </c:pt>
                <c:pt idx="3">
                  <c:v>5212132.672</c:v>
                </c:pt>
              </c:numCache>
            </c:numRef>
          </c:val>
        </c:ser>
        <c:gapWidth val="150"/>
        <c:overlap val="0"/>
        <c:axId val="10812174"/>
        <c:axId val="2050954"/>
      </c:barChart>
      <c:catAx>
        <c:axId val="1081217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50954"/>
        <c:crosses val="autoZero"/>
        <c:auto val="1"/>
        <c:lblAlgn val="ctr"/>
        <c:lblOffset val="100"/>
        <c:noMultiLvlLbl val="0"/>
      </c:catAx>
      <c:valAx>
        <c:axId val="205095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81217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12</xdr:col>
      <xdr:colOff>581400</xdr:colOff>
      <xdr:row>20</xdr:row>
      <xdr:rowOff>140760</xdr:rowOff>
    </xdr:to>
    <xdr:graphicFrame>
      <xdr:nvGraphicFramePr>
        <xdr:cNvPr id="0" name="Chart 1"/>
        <xdr:cNvGraphicFramePr/>
      </xdr:nvGraphicFramePr>
      <xdr:xfrm>
        <a:off x="0" y="380880"/>
        <a:ext cx="791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23</xdr:row>
      <xdr:rowOff>160560</xdr:rowOff>
    </xdr:from>
    <xdr:to>
      <xdr:col>12</xdr:col>
      <xdr:colOff>581400</xdr:colOff>
      <xdr:row>38</xdr:row>
      <xdr:rowOff>182880</xdr:rowOff>
    </xdr:to>
    <xdr:graphicFrame>
      <xdr:nvGraphicFramePr>
        <xdr:cNvPr id="1" name="Chart 2"/>
        <xdr:cNvGraphicFramePr/>
      </xdr:nvGraphicFramePr>
      <xdr:xfrm>
        <a:off x="0" y="457200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3.75" hidden="false" customHeight="true" outlineLevel="0" collapsed="false">
      <c r="A3" s="2" t="s">
        <v>1</v>
      </c>
      <c r="B3" s="3" t="s">
        <v>2</v>
      </c>
    </row>
    <row r="4" customFormat="false" ht="33.75" hidden="false" customHeight="true" outlineLevel="0" collapsed="false">
      <c r="A4" s="2" t="s">
        <v>3</v>
      </c>
      <c r="B4" s="3" t="s">
        <v>4</v>
      </c>
    </row>
    <row r="5" customFormat="false" ht="33.75" hidden="false" customHeight="true" outlineLevel="0" collapsed="false">
      <c r="A5" s="2" t="s">
        <v>5</v>
      </c>
      <c r="B5" s="3" t="s">
        <v>6</v>
      </c>
    </row>
    <row r="6" customFormat="false" ht="33.75" hidden="false" customHeight="true" outlineLevel="0" collapsed="false">
      <c r="A6" s="2" t="s">
        <v>7</v>
      </c>
      <c r="B6" s="3" t="s">
        <v>8</v>
      </c>
    </row>
    <row r="7" customFormat="false" ht="33.75" hidden="false" customHeight="true" outlineLevel="0" collapsed="false">
      <c r="A7" s="2" t="s">
        <v>9</v>
      </c>
      <c r="B7" s="3" t="s">
        <v>10</v>
      </c>
    </row>
    <row r="8" customFormat="false" ht="33.75" hidden="false" customHeight="true" outlineLevel="0" collapsed="false">
      <c r="A8" s="2" t="s">
        <v>11</v>
      </c>
      <c r="B8" s="3" t="s">
        <v>12</v>
      </c>
    </row>
    <row r="9" customFormat="false" ht="33.75" hidden="false" customHeight="true" outlineLevel="0" collapsed="false">
      <c r="A9" s="2" t="s">
        <v>13</v>
      </c>
      <c r="B9" s="3" t="s">
        <v>14</v>
      </c>
    </row>
    <row r="10" customFormat="false" ht="33.75" hidden="false" customHeight="true" outlineLevel="0" collapsed="false">
      <c r="A10" s="2" t="s">
        <v>15</v>
      </c>
      <c r="B10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48"/>
  </cols>
  <sheetData>
    <row r="1" customFormat="false" ht="17.15" hidden="false" customHeight="false" outlineLevel="0" collapsed="false">
      <c r="A1" s="4" t="s">
        <v>17</v>
      </c>
    </row>
    <row r="2" customFormat="false" ht="15" hidden="false" customHeight="false" outlineLevel="0" collapsed="false">
      <c r="A2" s="5" t="s">
        <v>18</v>
      </c>
    </row>
    <row r="4" customFormat="false" ht="15" hidden="false" customHeight="false" outlineLevel="0" collapsed="false">
      <c r="A4" s="6" t="s">
        <v>19</v>
      </c>
      <c r="B4" s="7" t="n">
        <v>26270830</v>
      </c>
    </row>
    <row r="5" customFormat="false" ht="15" hidden="false" customHeight="false" outlineLevel="0" collapsed="false">
      <c r="A5" s="6" t="s">
        <v>20</v>
      </c>
      <c r="B5" s="7" t="n">
        <v>268000000</v>
      </c>
    </row>
    <row r="6" customFormat="false" ht="15" hidden="false" customHeight="false" outlineLevel="0" collapsed="false">
      <c r="A6" s="6" t="s">
        <v>21</v>
      </c>
      <c r="B6" s="7" t="n">
        <v>4194</v>
      </c>
    </row>
    <row r="7" customFormat="false" ht="15" hidden="false" customHeight="false" outlineLevel="0" collapsed="false">
      <c r="A7" s="6" t="s">
        <v>22</v>
      </c>
      <c r="B7" s="7" t="n">
        <v>269000</v>
      </c>
      <c r="C7" s="8" t="s">
        <v>23</v>
      </c>
    </row>
    <row r="9" customFormat="false" ht="15" hidden="false" customHeight="false" outlineLevel="0" collapsed="false">
      <c r="A9" s="6" t="s">
        <v>24</v>
      </c>
      <c r="B9" s="9" t="n">
        <f aca="false">B4/0.75</f>
        <v>35027773.3333333</v>
      </c>
      <c r="C9" s="8" t="s">
        <v>25</v>
      </c>
    </row>
    <row r="10" customFormat="false" ht="15" hidden="false" customHeight="false" outlineLevel="0" collapsed="false">
      <c r="A10" s="6" t="s">
        <v>26</v>
      </c>
      <c r="B10" s="9" t="n">
        <f aca="false">B6/31.1035*B7</f>
        <v>36271995.1130902</v>
      </c>
      <c r="C10" s="8" t="s">
        <v>27</v>
      </c>
    </row>
    <row r="11" customFormat="false" ht="15" hidden="false" customHeight="false" outlineLevel="0" collapsed="false">
      <c r="A11" s="6" t="s">
        <v>28</v>
      </c>
      <c r="B11" s="10" t="n">
        <f aca="false">B9/B10-1</f>
        <v>-0.0343025459690747</v>
      </c>
      <c r="C11" s="8" t="s">
        <v>29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9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2"/>
    <col collapsed="false" customWidth="true" hidden="false" outlineLevel="0" max="3" min="3" style="0" width="40"/>
  </cols>
  <sheetData>
    <row r="1" customFormat="false" ht="17.35" hidden="false" customHeight="false" outlineLevel="0" collapsed="false">
      <c r="A1" s="4" t="s">
        <v>30</v>
      </c>
    </row>
    <row r="2" customFormat="false" ht="15" hidden="false" customHeight="false" outlineLevel="0" collapsed="false">
      <c r="A2" s="5" t="s">
        <v>31</v>
      </c>
    </row>
    <row r="4" customFormat="false" ht="15" hidden="false" customHeight="false" outlineLevel="0" collapsed="false">
      <c r="A4" s="6" t="s">
        <v>32</v>
      </c>
      <c r="B4" s="11" t="n">
        <v>10</v>
      </c>
    </row>
    <row r="5" customFormat="false" ht="15" hidden="false" customHeight="false" outlineLevel="0" collapsed="false">
      <c r="A5" s="6" t="s">
        <v>33</v>
      </c>
      <c r="B5" s="12" t="n">
        <f aca="false">قیمت_روز!B4</f>
        <v>26270830</v>
      </c>
    </row>
    <row r="6" customFormat="false" ht="15" hidden="false" customHeight="false" outlineLevel="0" collapsed="false">
      <c r="A6" s="6" t="s">
        <v>34</v>
      </c>
      <c r="B6" s="13" t="n">
        <v>0.12</v>
      </c>
    </row>
    <row r="7" customFormat="false" ht="15" hidden="false" customHeight="false" outlineLevel="0" collapsed="false">
      <c r="A7" s="6" t="s">
        <v>35</v>
      </c>
      <c r="B7" s="13" t="n">
        <v>0.07</v>
      </c>
    </row>
    <row r="8" customFormat="false" ht="15" hidden="false" customHeight="false" outlineLevel="0" collapsed="false">
      <c r="A8" s="6" t="s">
        <v>36</v>
      </c>
      <c r="B8" s="13" t="n">
        <v>0.1</v>
      </c>
      <c r="C8" s="8" t="s">
        <v>37</v>
      </c>
    </row>
    <row r="9" customFormat="false" ht="15" hidden="false" customHeight="false" outlineLevel="0" collapsed="false">
      <c r="A9" s="6" t="s">
        <v>38</v>
      </c>
      <c r="B9" s="13" t="n">
        <v>0.02</v>
      </c>
    </row>
    <row r="11" customFormat="false" ht="15" hidden="false" customHeight="false" outlineLevel="0" collapsed="false">
      <c r="A11" s="6" t="s">
        <v>39</v>
      </c>
      <c r="B11" s="14" t="n">
        <f aca="false">B4*B5</f>
        <v>262708300</v>
      </c>
    </row>
    <row r="12" customFormat="false" ht="15" hidden="false" customHeight="false" outlineLevel="0" collapsed="false">
      <c r="A12" s="6" t="s">
        <v>40</v>
      </c>
      <c r="B12" s="14" t="n">
        <f aca="false">B11*B6</f>
        <v>31524996</v>
      </c>
    </row>
    <row r="13" customFormat="false" ht="15" hidden="false" customHeight="false" outlineLevel="0" collapsed="false">
      <c r="A13" s="6" t="s">
        <v>41</v>
      </c>
      <c r="B13" s="14" t="n">
        <f aca="false">(B11+B12)*B7</f>
        <v>20596330.72</v>
      </c>
    </row>
    <row r="14" customFormat="false" ht="15" hidden="false" customHeight="false" outlineLevel="0" collapsed="false">
      <c r="A14" s="6" t="s">
        <v>42</v>
      </c>
      <c r="B14" s="14" t="n">
        <f aca="false">(B12+B13)*B8</f>
        <v>5212132.672</v>
      </c>
    </row>
    <row r="15" customFormat="false" ht="15" hidden="false" customHeight="false" outlineLevel="0" collapsed="false">
      <c r="A15" s="6" t="s">
        <v>43</v>
      </c>
      <c r="B15" s="9" t="n">
        <f aca="false">B11+B12+B13+B14</f>
        <v>320041759.392</v>
      </c>
    </row>
    <row r="16" customFormat="false" ht="15" hidden="false" customHeight="false" outlineLevel="0" collapsed="false">
      <c r="A16" s="6" t="s">
        <v>44</v>
      </c>
      <c r="B16" s="10" t="n">
        <f aca="false">B15/B11-1</f>
        <v>0.21824</v>
      </c>
    </row>
    <row r="17" customFormat="false" ht="15" hidden="false" customHeight="false" outlineLevel="0" collapsed="false">
      <c r="A17" s="6" t="s">
        <v>45</v>
      </c>
      <c r="B17" s="14" t="n">
        <f aca="false">B15/B4</f>
        <v>32004175.9392</v>
      </c>
    </row>
    <row r="18" customFormat="false" ht="15" hidden="false" customHeight="false" outlineLevel="0" collapsed="false">
      <c r="A18" s="6" t="s">
        <v>46</v>
      </c>
      <c r="B18" s="14" t="n">
        <f aca="false">B11*(1-B9)</f>
        <v>257454134</v>
      </c>
    </row>
    <row r="19" customFormat="false" ht="15" hidden="false" customHeight="false" outlineLevel="0" collapsed="false">
      <c r="A19" s="6" t="s">
        <v>47</v>
      </c>
      <c r="B19" s="15" t="n">
        <f aca="false">B18-B15</f>
        <v>-62587625.392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4" t="s">
        <v>5</v>
      </c>
    </row>
    <row r="2" customFormat="false" ht="15" hidden="false" customHeight="false" outlineLevel="0" collapsed="false">
      <c r="A2" s="5" t="s">
        <v>48</v>
      </c>
    </row>
    <row r="4" customFormat="false" ht="15" hidden="false" customHeight="false" outlineLevel="0" collapsed="false">
      <c r="A4" s="6" t="s">
        <v>49</v>
      </c>
      <c r="B4" s="12" t="n">
        <f aca="false">قیمت_روز!B5</f>
        <v>268000000</v>
      </c>
    </row>
    <row r="5" customFormat="false" ht="15" hidden="false" customHeight="false" outlineLevel="0" collapsed="false">
      <c r="A5" s="6" t="s">
        <v>50</v>
      </c>
      <c r="B5" s="16" t="n">
        <v>8.133</v>
      </c>
      <c r="C5" s="8" t="s">
        <v>51</v>
      </c>
    </row>
    <row r="6" customFormat="false" ht="15" hidden="false" customHeight="false" outlineLevel="0" collapsed="false">
      <c r="A6" s="6" t="s">
        <v>52</v>
      </c>
      <c r="B6" s="17" t="n">
        <v>900</v>
      </c>
    </row>
    <row r="7" customFormat="false" ht="15" hidden="false" customHeight="false" outlineLevel="0" collapsed="false">
      <c r="A7" s="6" t="s">
        <v>33</v>
      </c>
      <c r="B7" s="12" t="n">
        <f aca="false">قیمت_روز!B4</f>
        <v>26270830</v>
      </c>
    </row>
    <row r="9" customFormat="false" ht="15" hidden="false" customHeight="false" outlineLevel="0" collapsed="false">
      <c r="A9" s="6" t="s">
        <v>53</v>
      </c>
      <c r="B9" s="18" t="n">
        <f aca="false">B5*B6/750</f>
        <v>9.7596</v>
      </c>
    </row>
    <row r="10" customFormat="false" ht="15" hidden="false" customHeight="false" outlineLevel="0" collapsed="false">
      <c r="A10" s="6" t="s">
        <v>54</v>
      </c>
      <c r="B10" s="9" t="n">
        <f aca="false">B9*B7</f>
        <v>256392792.468</v>
      </c>
    </row>
    <row r="11" customFormat="false" ht="15" hidden="false" customHeight="false" outlineLevel="0" collapsed="false">
      <c r="A11" s="6" t="s">
        <v>55</v>
      </c>
      <c r="B11" s="15" t="n">
        <f aca="false">B4-B10</f>
        <v>11607207.532</v>
      </c>
    </row>
    <row r="12" customFormat="false" ht="15" hidden="false" customHeight="false" outlineLevel="0" collapsed="false">
      <c r="A12" s="6" t="s">
        <v>56</v>
      </c>
      <c r="B12" s="19" t="n">
        <f aca="false">B11/B10</f>
        <v>0.045271192767436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8"/>
    <col collapsed="false" customWidth="true" hidden="false" outlineLevel="0" max="4" min="4" style="0" width="20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20"/>
  </cols>
  <sheetData>
    <row r="1" customFormat="false" ht="17.15" hidden="false" customHeight="false" outlineLevel="0" collapsed="false">
      <c r="A1" s="4" t="s">
        <v>57</v>
      </c>
    </row>
    <row r="2" customFormat="false" ht="15" hidden="false" customHeight="false" outlineLevel="0" collapsed="false">
      <c r="A2" s="5" t="s">
        <v>58</v>
      </c>
    </row>
    <row r="3" customFormat="false" ht="15" hidden="false" customHeight="false" outlineLevel="0" collapsed="false">
      <c r="A3" s="6" t="s">
        <v>59</v>
      </c>
      <c r="B3" s="12" t="n">
        <f aca="false">قیمت_روز!B4</f>
        <v>26270830</v>
      </c>
    </row>
    <row r="5" customFormat="false" ht="15" hidden="false" customHeight="false" outlineLevel="0" collapsed="false">
      <c r="A5" s="20" t="s">
        <v>60</v>
      </c>
      <c r="B5" s="20" t="s">
        <v>61</v>
      </c>
      <c r="C5" s="20" t="s">
        <v>62</v>
      </c>
      <c r="D5" s="20" t="s">
        <v>63</v>
      </c>
      <c r="E5" s="20" t="s">
        <v>64</v>
      </c>
      <c r="F5" s="20" t="s">
        <v>65</v>
      </c>
      <c r="G5" s="20" t="s">
        <v>66</v>
      </c>
    </row>
    <row r="6" customFormat="false" ht="15" hidden="false" customHeight="false" outlineLevel="0" collapsed="false">
      <c r="A6" s="21" t="n">
        <v>1</v>
      </c>
      <c r="B6" s="7" t="n">
        <v>10000000</v>
      </c>
      <c r="C6" s="7" t="n">
        <v>24100000</v>
      </c>
      <c r="D6" s="22" t="n">
        <f aca="false">IF(C6="","",B6/C6)</f>
        <v>0.4149377593361</v>
      </c>
      <c r="E6" s="22" t="n">
        <f aca="false">SUM(D$6:D6)</f>
        <v>0.4149377593361</v>
      </c>
      <c r="F6" s="14" t="n">
        <f aca="false">SUM(B$6:B6)</f>
        <v>10000000</v>
      </c>
      <c r="G6" s="14" t="n">
        <f aca="false">IF(E6=0,"",F6/E6)</f>
        <v>24100000</v>
      </c>
    </row>
    <row r="7" customFormat="false" ht="15" hidden="false" customHeight="false" outlineLevel="0" collapsed="false">
      <c r="A7" s="21" t="n">
        <v>2</v>
      </c>
      <c r="B7" s="7" t="n">
        <v>10000000</v>
      </c>
      <c r="C7" s="7" t="n">
        <v>24800000</v>
      </c>
      <c r="D7" s="22" t="n">
        <f aca="false">IF(C7="","",B7/C7)</f>
        <v>0.403225806451613</v>
      </c>
      <c r="E7" s="22" t="n">
        <f aca="false">SUM(D$6:D7)</f>
        <v>0.818163565787712</v>
      </c>
      <c r="F7" s="14" t="n">
        <f aca="false">SUM(B$6:B7)</f>
        <v>20000000</v>
      </c>
      <c r="G7" s="14" t="n">
        <f aca="false">IF(E7=0,"",F7/E7)</f>
        <v>24444989.7750511</v>
      </c>
    </row>
    <row r="8" customFormat="false" ht="15" hidden="false" customHeight="false" outlineLevel="0" collapsed="false">
      <c r="A8" s="21" t="n">
        <v>3</v>
      </c>
      <c r="B8" s="7" t="n">
        <v>10000000</v>
      </c>
      <c r="C8" s="7" t="n">
        <v>23900000</v>
      </c>
      <c r="D8" s="22" t="n">
        <f aca="false">IF(C8="","",B8/C8)</f>
        <v>0.418410041841004</v>
      </c>
      <c r="E8" s="22" t="n">
        <f aca="false">SUM(D$6:D8)</f>
        <v>1.23657360762872</v>
      </c>
      <c r="F8" s="14" t="n">
        <f aca="false">SUM(B$6:B8)</f>
        <v>30000000</v>
      </c>
      <c r="G8" s="14" t="n">
        <f aca="false">IF(E8=0,"",F8/E8)</f>
        <v>24260585.7143666</v>
      </c>
    </row>
    <row r="9" customFormat="false" ht="15" hidden="false" customHeight="false" outlineLevel="0" collapsed="false">
      <c r="A9" s="21" t="n">
        <v>4</v>
      </c>
      <c r="B9" s="7" t="n">
        <v>10000000</v>
      </c>
      <c r="C9" s="7" t="n">
        <v>24500000</v>
      </c>
      <c r="D9" s="22" t="n">
        <f aca="false">IF(C9="","",B9/C9)</f>
        <v>0.408163265306122</v>
      </c>
      <c r="E9" s="22" t="n">
        <f aca="false">SUM(D$6:D9)</f>
        <v>1.64473687293484</v>
      </c>
      <c r="F9" s="14" t="n">
        <f aca="false">SUM(B$6:B9)</f>
        <v>40000000</v>
      </c>
      <c r="G9" s="14" t="n">
        <f aca="false">IF(E9=0,"",F9/E9)</f>
        <v>24319999.5441366</v>
      </c>
    </row>
    <row r="10" customFormat="false" ht="15" hidden="false" customHeight="false" outlineLevel="0" collapsed="false">
      <c r="A10" s="21" t="n">
        <v>5</v>
      </c>
      <c r="B10" s="7" t="n">
        <v>10000000</v>
      </c>
      <c r="C10" s="7" t="n">
        <v>25200000</v>
      </c>
      <c r="D10" s="22" t="n">
        <f aca="false">IF(C10="","",B10/C10)</f>
        <v>0.396825396825397</v>
      </c>
      <c r="E10" s="22" t="n">
        <f aca="false">SUM(D$6:D10)</f>
        <v>2.04156226976024</v>
      </c>
      <c r="F10" s="14" t="n">
        <f aca="false">SUM(B$6:B10)</f>
        <v>50000000</v>
      </c>
      <c r="G10" s="14" t="n">
        <f aca="false">IF(E10=0,"",F10/E10)</f>
        <v>24491048.2235117</v>
      </c>
    </row>
    <row r="11" customFormat="false" ht="15" hidden="false" customHeight="false" outlineLevel="0" collapsed="false">
      <c r="A11" s="21" t="n">
        <v>6</v>
      </c>
      <c r="B11" s="7" t="n">
        <v>10000000</v>
      </c>
      <c r="C11" s="7" t="n">
        <v>25000000</v>
      </c>
      <c r="D11" s="22" t="n">
        <f aca="false">IF(C11="","",B11/C11)</f>
        <v>0.4</v>
      </c>
      <c r="E11" s="22" t="n">
        <f aca="false">SUM(D$6:D11)</f>
        <v>2.44156226976024</v>
      </c>
      <c r="F11" s="14" t="n">
        <f aca="false">SUM(B$6:B11)</f>
        <v>60000000</v>
      </c>
      <c r="G11" s="14" t="n">
        <f aca="false">IF(E11=0,"",F11/E11)</f>
        <v>24574429.5540298</v>
      </c>
    </row>
    <row r="12" customFormat="false" ht="15" hidden="false" customHeight="false" outlineLevel="0" collapsed="false">
      <c r="A12" s="21" t="n">
        <v>7</v>
      </c>
      <c r="B12" s="7" t="n">
        <v>10000000</v>
      </c>
      <c r="C12" s="7" t="n">
        <v>25600000</v>
      </c>
      <c r="D12" s="22" t="n">
        <f aca="false">IF(C12="","",B12/C12)</f>
        <v>0.390625</v>
      </c>
      <c r="E12" s="22" t="n">
        <f aca="false">SUM(D$6:D12)</f>
        <v>2.83218726976024</v>
      </c>
      <c r="F12" s="14" t="n">
        <f aca="false">SUM(B$6:B12)</f>
        <v>70000000</v>
      </c>
      <c r="G12" s="14" t="n">
        <f aca="false">IF(E12=0,"",F12/E12)</f>
        <v>24715879.7539281</v>
      </c>
    </row>
    <row r="13" customFormat="false" ht="15" hidden="false" customHeight="false" outlineLevel="0" collapsed="false">
      <c r="A13" s="21" t="n">
        <v>8</v>
      </c>
      <c r="B13" s="7" t="n">
        <v>10000000</v>
      </c>
      <c r="C13" s="7" t="n">
        <v>26100000</v>
      </c>
      <c r="D13" s="22" t="n">
        <f aca="false">IF(C13="","",B13/C13)</f>
        <v>0.383141762452107</v>
      </c>
      <c r="E13" s="22" t="n">
        <f aca="false">SUM(D$6:D13)</f>
        <v>3.21532903221234</v>
      </c>
      <c r="F13" s="14" t="n">
        <f aca="false">SUM(B$6:B13)</f>
        <v>80000000</v>
      </c>
      <c r="G13" s="14" t="n">
        <f aca="false">IF(E13=0,"",F13/E13)</f>
        <v>24880812.8805888</v>
      </c>
    </row>
    <row r="14" customFormat="false" ht="15" hidden="false" customHeight="false" outlineLevel="0" collapsed="false">
      <c r="A14" s="21" t="n">
        <v>9</v>
      </c>
      <c r="B14" s="7" t="n">
        <v>10000000</v>
      </c>
      <c r="C14" s="7" t="n">
        <v>25800000</v>
      </c>
      <c r="D14" s="22" t="n">
        <f aca="false">IF(C14="","",B14/C14)</f>
        <v>0.387596899224806</v>
      </c>
      <c r="E14" s="22" t="n">
        <f aca="false">SUM(D$6:D14)</f>
        <v>3.60292593143715</v>
      </c>
      <c r="F14" s="14" t="n">
        <f aca="false">SUM(B$6:B14)</f>
        <v>90000000</v>
      </c>
      <c r="G14" s="14" t="n">
        <f aca="false">IF(E14=0,"",F14/E14)</f>
        <v>24979697.5326941</v>
      </c>
    </row>
    <row r="15" customFormat="false" ht="15" hidden="false" customHeight="false" outlineLevel="0" collapsed="false">
      <c r="A15" s="21" t="n">
        <v>10</v>
      </c>
      <c r="B15" s="7" t="n">
        <v>10000000</v>
      </c>
      <c r="C15" s="7" t="n">
        <v>26300000</v>
      </c>
      <c r="D15" s="22" t="n">
        <f aca="false">IF(C15="","",B15/C15)</f>
        <v>0.380228136882129</v>
      </c>
      <c r="E15" s="22" t="n">
        <f aca="false">SUM(D$6:D15)</f>
        <v>3.98315406831928</v>
      </c>
      <c r="F15" s="14" t="n">
        <f aca="false">SUM(B$6:B15)</f>
        <v>100000000</v>
      </c>
      <c r="G15" s="14" t="n">
        <f aca="false">IF(E15=0,"",F15/E15)</f>
        <v>25105732.3630456</v>
      </c>
    </row>
    <row r="16" customFormat="false" ht="15" hidden="false" customHeight="false" outlineLevel="0" collapsed="false">
      <c r="A16" s="21" t="n">
        <v>11</v>
      </c>
      <c r="B16" s="7" t="n">
        <v>10000000</v>
      </c>
      <c r="C16" s="7" t="n">
        <v>26000000</v>
      </c>
      <c r="D16" s="22" t="n">
        <f aca="false">IF(C16="","",B16/C16)</f>
        <v>0.384615384615385</v>
      </c>
      <c r="E16" s="22" t="n">
        <f aca="false">SUM(D$6:D16)</f>
        <v>4.36776945293466</v>
      </c>
      <c r="F16" s="14" t="n">
        <f aca="false">SUM(B$6:B16)</f>
        <v>110000000</v>
      </c>
      <c r="G16" s="14" t="n">
        <f aca="false">IF(E16=0,"",F16/E16)</f>
        <v>25184479.443184</v>
      </c>
    </row>
    <row r="17" customFormat="false" ht="15" hidden="false" customHeight="false" outlineLevel="0" collapsed="false">
      <c r="A17" s="21" t="n">
        <v>12</v>
      </c>
      <c r="B17" s="7" t="n">
        <v>10000000</v>
      </c>
      <c r="C17" s="7" t="n">
        <v>26270830</v>
      </c>
      <c r="D17" s="22" t="n">
        <f aca="false">IF(C17="","",B17/C17)</f>
        <v>0.380650325855711</v>
      </c>
      <c r="E17" s="22" t="n">
        <f aca="false">SUM(D$6:D17)</f>
        <v>4.74841977879038</v>
      </c>
      <c r="F17" s="14" t="n">
        <f aca="false">SUM(B$6:B17)</f>
        <v>120000000</v>
      </c>
      <c r="G17" s="14" t="n">
        <f aca="false">IF(E17=0,"",F17/E17)</f>
        <v>25271565.1922773</v>
      </c>
    </row>
    <row r="20" customFormat="false" ht="15" hidden="false" customHeight="false" outlineLevel="0" collapsed="false">
      <c r="A20" s="6" t="s">
        <v>67</v>
      </c>
      <c r="B20" s="9" t="n">
        <f aca="false">F17</f>
        <v>120000000</v>
      </c>
    </row>
    <row r="21" customFormat="false" ht="15" hidden="false" customHeight="false" outlineLevel="0" collapsed="false">
      <c r="A21" s="6" t="s">
        <v>68</v>
      </c>
      <c r="B21" s="23" t="n">
        <f aca="false">E17</f>
        <v>4.74841977879038</v>
      </c>
    </row>
    <row r="22" customFormat="false" ht="15" hidden="false" customHeight="false" outlineLevel="0" collapsed="false">
      <c r="A22" s="6" t="s">
        <v>66</v>
      </c>
      <c r="B22" s="9" t="n">
        <f aca="false">G17</f>
        <v>25271565.1922773</v>
      </c>
    </row>
    <row r="23" customFormat="false" ht="15" hidden="false" customHeight="false" outlineLevel="0" collapsed="false">
      <c r="A23" s="6" t="s">
        <v>69</v>
      </c>
      <c r="B23" s="14" t="n">
        <f aca="false">E17*B3</f>
        <v>124744928.77724</v>
      </c>
    </row>
    <row r="24" customFormat="false" ht="15" hidden="false" customHeight="false" outlineLevel="0" collapsed="false">
      <c r="A24" s="6" t="s">
        <v>70</v>
      </c>
      <c r="B24" s="15" t="n">
        <f aca="false">B23-B20</f>
        <v>4744928.77723953</v>
      </c>
    </row>
    <row r="25" customFormat="false" ht="15" hidden="false" customHeight="false" outlineLevel="0" collapsed="false">
      <c r="A25" s="6" t="s">
        <v>71</v>
      </c>
      <c r="B25" s="24" t="n">
        <f aca="false">B24/B20</f>
        <v>0.0395410731436628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4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20"/>
  </cols>
  <sheetData>
    <row r="1" customFormat="false" ht="17.35" hidden="false" customHeight="false" outlineLevel="0" collapsed="false">
      <c r="A1" s="4" t="s">
        <v>72</v>
      </c>
    </row>
    <row r="2" customFormat="false" ht="15" hidden="false" customHeight="false" outlineLevel="0" collapsed="false">
      <c r="A2" s="5" t="s">
        <v>73</v>
      </c>
    </row>
    <row r="4" customFormat="false" ht="15" hidden="false" customHeight="false" outlineLevel="0" collapsed="false">
      <c r="A4" s="6" t="s">
        <v>74</v>
      </c>
      <c r="B4" s="7" t="n">
        <v>24500000</v>
      </c>
    </row>
    <row r="5" customFormat="false" ht="15" hidden="false" customHeight="false" outlineLevel="0" collapsed="false">
      <c r="A5" s="6" t="s">
        <v>75</v>
      </c>
      <c r="B5" s="11" t="n">
        <v>10</v>
      </c>
    </row>
    <row r="6" customFormat="false" ht="15" hidden="false" customHeight="false" outlineLevel="0" collapsed="false">
      <c r="A6" s="6" t="s">
        <v>76</v>
      </c>
      <c r="B6" s="13" t="n">
        <v>0</v>
      </c>
    </row>
    <row r="7" customFormat="false" ht="15" hidden="false" customHeight="false" outlineLevel="0" collapsed="false">
      <c r="A7" s="6" t="s">
        <v>77</v>
      </c>
      <c r="B7" s="12" t="n">
        <f aca="false">قیمت_روز!B4</f>
        <v>26270830</v>
      </c>
    </row>
    <row r="8" customFormat="false" ht="15" hidden="false" customHeight="false" outlineLevel="0" collapsed="false">
      <c r="A8" s="6" t="s">
        <v>78</v>
      </c>
      <c r="B8" s="13" t="n">
        <v>0.02</v>
      </c>
    </row>
    <row r="10" customFormat="false" ht="15" hidden="false" customHeight="false" outlineLevel="0" collapsed="false">
      <c r="A10" s="6" t="s">
        <v>79</v>
      </c>
      <c r="B10" s="14" t="n">
        <f aca="false">B4*B5*(1+B6)</f>
        <v>245000000</v>
      </c>
    </row>
    <row r="11" customFormat="false" ht="15" hidden="false" customHeight="false" outlineLevel="0" collapsed="false">
      <c r="A11" s="6" t="s">
        <v>80</v>
      </c>
      <c r="B11" s="14" t="n">
        <f aca="false">B7*B5*(1-B8)</f>
        <v>257454134</v>
      </c>
    </row>
    <row r="12" customFormat="false" ht="15" hidden="false" customHeight="false" outlineLevel="0" collapsed="false">
      <c r="A12" s="6" t="s">
        <v>81</v>
      </c>
      <c r="B12" s="15" t="n">
        <f aca="false">B11-B10</f>
        <v>12454134</v>
      </c>
    </row>
    <row r="13" customFormat="false" ht="15" hidden="false" customHeight="false" outlineLevel="0" collapsed="false">
      <c r="A13" s="6" t="s">
        <v>71</v>
      </c>
      <c r="B13" s="19" t="n">
        <f aca="false">B12/B10</f>
        <v>0.0508332</v>
      </c>
    </row>
    <row r="14" customFormat="false" ht="15" hidden="false" customHeight="false" outlineLevel="0" collapsed="false">
      <c r="A14" s="6" t="s">
        <v>82</v>
      </c>
      <c r="B14" s="9" t="n">
        <f aca="false">B4*(1+B6)/(1-B8)</f>
        <v>25000000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30"/>
  </cols>
  <sheetData>
    <row r="1" customFormat="false" ht="17.35" hidden="false" customHeight="false" outlineLevel="0" collapsed="false">
      <c r="A1" s="4" t="s">
        <v>83</v>
      </c>
    </row>
    <row r="3" customFormat="false" ht="15" hidden="false" customHeight="false" outlineLevel="0" collapsed="false">
      <c r="A3" s="6" t="s">
        <v>75</v>
      </c>
      <c r="B3" s="16" t="n">
        <v>10</v>
      </c>
    </row>
    <row r="4" customFormat="false" ht="15" hidden="false" customHeight="false" outlineLevel="0" collapsed="false">
      <c r="A4" s="6" t="s">
        <v>84</v>
      </c>
      <c r="B4" s="17" t="n">
        <v>18</v>
      </c>
    </row>
    <row r="6" customFormat="false" ht="15" hidden="false" customHeight="false" outlineLevel="0" collapsed="false">
      <c r="A6" s="6" t="s">
        <v>85</v>
      </c>
      <c r="B6" s="25" t="n">
        <f aca="false">B3/4.6083</f>
        <v>2.16999761300263</v>
      </c>
      <c r="C6" s="8" t="s">
        <v>86</v>
      </c>
    </row>
    <row r="7" customFormat="false" ht="15" hidden="false" customHeight="false" outlineLevel="0" collapsed="false">
      <c r="A7" s="6" t="s">
        <v>87</v>
      </c>
      <c r="B7" s="26" t="n">
        <f aca="false">B4/24</f>
        <v>0.75</v>
      </c>
    </row>
    <row r="8" customFormat="false" ht="15" hidden="false" customHeight="false" outlineLevel="0" collapsed="false">
      <c r="A8" s="6" t="s">
        <v>88</v>
      </c>
      <c r="B8" s="25" t="n">
        <f aca="false">B3*B7</f>
        <v>7.5</v>
      </c>
    </row>
    <row r="9" customFormat="false" ht="15" hidden="false" customHeight="false" outlineLevel="0" collapsed="false">
      <c r="A9" s="6" t="s">
        <v>53</v>
      </c>
      <c r="B9" s="18" t="n">
        <f aca="false">B3*B4/18</f>
        <v>10</v>
      </c>
    </row>
    <row r="11" customFormat="false" ht="15" hidden="false" customHeight="false" outlineLevel="0" collapsed="false">
      <c r="A11" s="6" t="s">
        <v>89</v>
      </c>
      <c r="B11" s="16" t="n">
        <v>1</v>
      </c>
    </row>
    <row r="12" customFormat="false" ht="15" hidden="false" customHeight="false" outlineLevel="0" collapsed="false">
      <c r="A12" s="6" t="s">
        <v>90</v>
      </c>
      <c r="B12" s="25" t="n">
        <f aca="false">B11*4.6083</f>
        <v>4.6083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91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2026-10-14T03:03:22Z</dcterms:created>
  <dc:creator>openpyxl</dc:creator>
  <dc:description/>
  <dc:language>en-US</dc:language>
  <cp:lastModifiedBy/>
  <dcterms:modified xsi:type="dcterms:W3CDTF">2026-10-14T03:03:24Z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