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قیمت_روز" sheetId="2" state="visible" r:id="rId4"/>
    <sheet name="خرید_و_اسپرد" sheetId="3" state="visible" r:id="rId5"/>
    <sheet name="نسبت_طلا_به_نقره" sheetId="4" state="visible" r:id="rId6"/>
    <sheet name="خرید_پلکانی" sheetId="5" state="visible" r:id="rId7"/>
    <sheet name="سناریوی_نوسان" sheetId="6" state="visible" r:id="rId8"/>
    <sheet name="نمودار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<sst xmlns="http://schemas.openxmlformats.org/spreadsheetml/2006/main" count="86" uniqueCount="83">
  <si>
    <t xml:space="preserve">ابزار خرید نقره | felfelani.ir</t>
  </si>
  <si>
    <t xml:space="preserve">قیمت روز</t>
  </si>
  <si>
    <t xml:space="preserve">در برگه‌ی «قیمت_روز» قیمت داخلی، اونس نقره و طلا و نرخ دلار را وارد کنید؛ برگه‌های دیگر از آن استفاده می‌کنند (متن سبز = پیوند).</t>
  </si>
  <si>
    <t xml:space="preserve">خرید و اسپرد</t>
  </si>
  <si>
    <t xml:space="preserve">وزن، پریمیوم و کسر فروش را وارد کنید تا هزینه‌ی کل، زیان فوری و رشد لازم برای سربه‌سر معلوم شود.</t>
  </si>
  <si>
    <t xml:space="preserve">نسبت طلا به نقره</t>
  </si>
  <si>
    <t xml:space="preserve">نسبت اونس طلا به اونس نقره را حساب می‌کند.</t>
  </si>
  <si>
    <t xml:space="preserve">خرید پلکانی</t>
  </si>
  <si>
    <t xml:space="preserve">خریدهای دوره‌ای را ثبت کنید تا میانگین قیمت و سود و زیان معلوم شود.</t>
  </si>
  <si>
    <t xml:space="preserve">سناریوی نوسان</t>
  </si>
  <si>
    <t xml:space="preserve">اثر چند درصد تغییر قیمت را روی ارزش سرمایه نشان می‌دهد و می‌گوید جبران افت چه رشدی لازم دارد.</t>
  </si>
  <si>
    <t xml:space="preserve">رنگ‌ها</t>
  </si>
  <si>
    <t xml:space="preserve">متن آبی = ورودی · خانه‌ی زرد = قابل تغییر · متن سبز = پیوند · آبی روشن = نتیجه‌ی کلیدی.</t>
  </si>
  <si>
    <t xml:space="preserve">هشدار</t>
  </si>
  <si>
    <t xml:space="preserve">اعداد نمونه تقریبی و فرضی‌اند. این فایل ابزار آموزشی است و توصیه‌ی خرید یا فروش نیست.</t>
  </si>
  <si>
    <t xml:space="preserve">قیمت روز و تبدیل (تومان)</t>
  </si>
  <si>
    <t xml:space="preserve">مقادیر نمونه از گزارش‌های بازار در ۱۲ مهر ۱۴۰۵ و تقریبی‌اند؛ نرخ دلار مبنا فرضی است. با نرخ لحظه‌ی خرید جایگزین کنید.</t>
  </si>
  <si>
    <t xml:space="preserve">قیمت هر گرم نقره ۹۹۹ در بازار داخلی</t>
  </si>
  <si>
    <t xml:space="preserve">اونس جهانی نقره (دلار)</t>
  </si>
  <si>
    <t xml:space="preserve">نرخ دلار مبنا (تومان، فرضی)</t>
  </si>
  <si>
    <t xml:space="preserve">اونس جهانی طلا (دلار)</t>
  </si>
  <si>
    <t xml:space="preserve">قیمت جهانی هر گرم نقره (دلار)</t>
  </si>
  <si>
    <t xml:space="preserve">اونس ÷ ۳۱٫۱۰۳۵</t>
  </si>
  <si>
    <t xml:space="preserve">معادل داخلی هر گرم (تومان)</t>
  </si>
  <si>
    <t xml:space="preserve">با دلار مبنا</t>
  </si>
  <si>
    <t xml:space="preserve">اختلاف نرخ داخلی با معادل محاسبه‌شده</t>
  </si>
  <si>
    <t xml:space="preserve">نشان‌دهنده‌ی اثر نرخ دلار واقعی، تقاضا و اضافه‌قیمت‌هاست</t>
  </si>
  <si>
    <t xml:space="preserve">نرخ دلار ضمنی (از قیمت داخلی)</t>
  </si>
  <si>
    <t xml:space="preserve">دلاری که قیمت داخلی را با اونس سازگار می‌کند</t>
  </si>
  <si>
    <t xml:space="preserve">تاریخ (نقاط نمونه)</t>
  </si>
  <si>
    <t xml:space="preserve">قیمت هر گرم ۹۹۹ (تومان)</t>
  </si>
  <si>
    <t xml:space="preserve">اونس جهانی (دلار)</t>
  </si>
  <si>
    <t xml:space="preserve">۹ مهر ۱۴۰۴</t>
  </si>
  <si>
    <t xml:space="preserve">۱۸ دی ۱۴۰۴</t>
  </si>
  <si>
    <t xml:space="preserve">۶ مرداد ۱۴۰۵</t>
  </si>
  <si>
    <t xml:space="preserve">۱۲ مهر ۱۴۰۵</t>
  </si>
  <si>
    <t xml:space="preserve">نقاط نمونه از گزارش‌های خبری اند و سری رسمی نیستند.</t>
  </si>
  <si>
    <t xml:space="preserve">ماشین‌حساب خرید نقره و اسپرد</t>
  </si>
  <si>
    <t xml:space="preserve">پریمیوم و کسر فروش را از فروشنده بپرسید؛ اعداد نمونه فرضی‌اند.</t>
  </si>
  <si>
    <t xml:space="preserve">وزن (گرم)</t>
  </si>
  <si>
    <t xml:space="preserve">قیمت پایه‌ی هر گرم</t>
  </si>
  <si>
    <t xml:space="preserve">اضافه‌قیمت خرید (پریمیوم، ٪)</t>
  </si>
  <si>
    <t xml:space="preserve">کسر هنگام فروش (٪ از قیمت پایه)</t>
  </si>
  <si>
    <t xml:space="preserve">ارزش پایه</t>
  </si>
  <si>
    <t xml:space="preserve">پریمیوم</t>
  </si>
  <si>
    <t xml:space="preserve">کل پرداختی</t>
  </si>
  <si>
    <t xml:space="preserve">قیمت نهایی هر گرم</t>
  </si>
  <si>
    <t xml:space="preserve">دریافتی از فروش فوری (به قیمت پایه‌ی فعلی)</t>
  </si>
  <si>
    <t xml:space="preserve">زیان فوری</t>
  </si>
  <si>
    <t xml:space="preserve">زیان فوری (درصد)</t>
  </si>
  <si>
    <t xml:space="preserve">قیمت پایه‌ی لازم برای سربه‌سر (هر گرم)</t>
  </si>
  <si>
    <t xml:space="preserve">رشد لازم قیمت برای سربه‌سر</t>
  </si>
  <si>
    <t xml:space="preserve">نسبت = اونس طلا ÷ اونس نقره؛ ابزار مقایسه است، نه سیگنال خرید.</t>
  </si>
  <si>
    <t xml:space="preserve">اونس طلا (دلار)</t>
  </si>
  <si>
    <t xml:space="preserve">اونس نقره (دلار)</t>
  </si>
  <si>
    <t xml:space="preserve">با یک اونس طلا چند اونس نقره می‌توان خرید</t>
  </si>
  <si>
    <t xml:space="preserve">میانگین بلندمدت دلخواه (برای مقایسه)</t>
  </si>
  <si>
    <t xml:space="preserve">عدد فرضی؛ خودتان تعیین کنید</t>
  </si>
  <si>
    <t xml:space="preserve">اختلاف نسبت فعلی با عدد دلخواه</t>
  </si>
  <si>
    <t xml:space="preserve">خرید پلکانی نقره</t>
  </si>
  <si>
    <t xml:space="preserve">مبلغ و قیمت‌های نمونه فرضی‌اند. دوره‌ها را با خرید واقعی جایگزین کنید.</t>
  </si>
  <si>
    <t xml:space="preserve">قیمت فعلی هر گرم</t>
  </si>
  <si>
    <t xml:space="preserve">دوره</t>
  </si>
  <si>
    <t xml:space="preserve">مبلغ خرید</t>
  </si>
  <si>
    <t xml:space="preserve">قیمت هر گرم</t>
  </si>
  <si>
    <t xml:space="preserve">گرم خریداری‌شده</t>
  </si>
  <si>
    <t xml:space="preserve">جمع گرم</t>
  </si>
  <si>
    <t xml:space="preserve">جمع سرمایه</t>
  </si>
  <si>
    <t xml:space="preserve">میانگین قیمت خرید</t>
  </si>
  <si>
    <t xml:space="preserve">کل سرمایه</t>
  </si>
  <si>
    <t xml:space="preserve">کل نقره (گرم)</t>
  </si>
  <si>
    <t xml:space="preserve">ارزش فعلی (قیمت پایه)</t>
  </si>
  <si>
    <t xml:space="preserve">سود/زیان (بدون هزینه‌ی فروش)</t>
  </si>
  <si>
    <t xml:space="preserve">درصد سود/زیان</t>
  </si>
  <si>
    <t xml:space="preserve">سناریوی نوسان قیمت</t>
  </si>
  <si>
    <t xml:space="preserve">نمایش آموزشی اثر نوسان؛ پیش‌بینی نیست.</t>
  </si>
  <si>
    <t xml:space="preserve">مبلغ سرمایه‌گذاری</t>
  </si>
  <si>
    <t xml:space="preserve">تغییر قیمت</t>
  </si>
  <si>
    <t xml:space="preserve">ارزش سرمایه</t>
  </si>
  <si>
    <t xml:space="preserve">سود/زیان</t>
  </si>
  <si>
    <t xml:space="preserve">درصد</t>
  </si>
  <si>
    <t xml:space="preserve">برای اینکه ۳۰٪ افت جبران شود، قیمت باید حدود چند درصد بالا برود؟</t>
  </si>
  <si>
    <t xml:space="preserve">Charts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</si>
</sst>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0.00"/>
    <numFmt numFmtId="167" formatCode="0.000"/>
    <numFmt numFmtId="168" formatCode="0.0%;[RED]\-0.0%"/>
    <numFmt numFmtId="169" formatCode="0.0%"/>
    <numFmt numFmtId="170" formatCode="#,##0;[RED]\-#,##0"/>
    <numFmt numFmtId="171" formatCode="0.0"/>
    <numFmt numFmtId="172" formatCode="0"/>
    <numFmt numFmtId="173" formatCode="0%;[RED]\-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8"/>
      <color rgb="FF000000"/>
      <name val="FreeSans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E4B48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نقاط نمونه‌ی قیمت نقره ۹۹۹ (تومان)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قیمت_روز!B15</c:f>
              <c:strCache>
                <c:ptCount val="1"/>
                <c:pt idx="0">
                  <c:v>قیمت هر گرم ۹۹۹ (تومان)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قیمت_روز!$A$16:$A$19</c:f>
              <c:strCache>
                <c:ptCount val="4"/>
                <c:pt idx="0">
                  <c:v>۹ مهر ۱۴۰۴</c:v>
                </c:pt>
                <c:pt idx="1">
                  <c:v>۱۸ دی ۱۴۰۴</c:v>
                </c:pt>
                <c:pt idx="2">
                  <c:v>۶ مرداد ۱۴۰۵</c:v>
                </c:pt>
                <c:pt idx="3">
                  <c:v>۱۲ مهر ۱۴۰۵</c:v>
                </c:pt>
              </c:strCache>
            </c:strRef>
          </c:cat>
          <c:val>
            <c:numRef>
              <c:f>قیمت_روز!$B$16:$B$19</c:f>
              <c:numCache>
                <c:formatCode>#,##0</c:formatCode>
                <c:ptCount val="4"/>
                <c:pt idx="0">
                  <c:v>200410</c:v>
                </c:pt>
                <c:pt idx="1">
                  <c:v>458320</c:v>
                </c:pt>
                <c:pt idx="2">
                  <c:v>369580</c:v>
                </c:pt>
                <c:pt idx="3">
                  <c:v>502750</c:v>
                </c:pt>
              </c:numCache>
            </c:numRef>
          </c:val>
        </c:ser>
        <c:gapWidth val="150"/>
        <c:overlap val="0"/>
        <c:axId val="99567393"/>
        <c:axId val="6323275"/>
      </c:barChart>
      <c:catAx>
        <c:axId val="995673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23275"/>
        <c:crosses val="autoZero"/>
        <c:auto val="1"/>
        <c:lblAlgn val="ctr"/>
        <c:lblOffset val="100"/>
        <c:noMultiLvlLbl val="0"/>
      </c:catAx>
      <c:valAx>
        <c:axId val="63232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5673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قیمت هر دوره و میانگین قیمت خرید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خرید_پلکانی!C5</c:f>
              <c:strCache>
                <c:ptCount val="1"/>
                <c:pt idx="0">
                  <c:v>قیمت هر گرم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خرید_پلکانی!$A$6:$A$17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خرید_پلکانی!$C$6:$C$17</c:f>
              <c:numCache>
                <c:formatCode>#,##0</c:formatCode>
                <c:ptCount val="12"/>
                <c:pt idx="0">
                  <c:v>430000</c:v>
                </c:pt>
                <c:pt idx="1">
                  <c:v>455000</c:v>
                </c:pt>
                <c:pt idx="2">
                  <c:v>470000</c:v>
                </c:pt>
                <c:pt idx="3">
                  <c:v>448000</c:v>
                </c:pt>
                <c:pt idx="4">
                  <c:v>420000</c:v>
                </c:pt>
                <c:pt idx="5">
                  <c:v>410000</c:v>
                </c:pt>
                <c:pt idx="6">
                  <c:v>435000</c:v>
                </c:pt>
                <c:pt idx="7">
                  <c:v>462000</c:v>
                </c:pt>
                <c:pt idx="8">
                  <c:v>480000</c:v>
                </c:pt>
                <c:pt idx="9">
                  <c:v>495000</c:v>
                </c:pt>
                <c:pt idx="10">
                  <c:v>510000</c:v>
                </c:pt>
                <c:pt idx="11">
                  <c:v>502750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خرید_پلکانی!G5</c:f>
              <c:strCache>
                <c:ptCount val="1"/>
                <c:pt idx="0">
                  <c:v>میانگین قیمت خرید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خرید_پلکانی!$A$6:$A$17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خرید_پلکانی!$G$6:$G$17</c:f>
              <c:numCache>
                <c:formatCode>#,##0</c:formatCode>
                <c:ptCount val="12"/>
                <c:pt idx="0">
                  <c:v>430000</c:v>
                </c:pt>
                <c:pt idx="1">
                  <c:v>442146.892655367</c:v>
                </c:pt>
                <c:pt idx="2">
                  <c:v>451057.063440157</c:v>
                </c:pt>
                <c:pt idx="3">
                  <c:v>450288.892842045</c:v>
                </c:pt>
                <c:pt idx="4">
                  <c:v>443886.591225075</c:v>
                </c:pt>
                <c:pt idx="5">
                  <c:v>437855.120700288</c:v>
                </c:pt>
                <c:pt idx="6">
                  <c:v>437444.95382249</c:v>
                </c:pt>
                <c:pt idx="7">
                  <c:v>440370.635992952</c:v>
                </c:pt>
                <c:pt idx="8">
                  <c:v>444447.761484149</c:v>
                </c:pt>
                <c:pt idx="9">
                  <c:v>449033.54958521</c:v>
                </c:pt>
                <c:pt idx="10">
                  <c:v>453967.017979433</c:v>
                </c:pt>
                <c:pt idx="11">
                  <c:v>457667.730171101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7031244"/>
        <c:axId val="60608467"/>
      </c:lineChart>
      <c:catAx>
        <c:axId val="770312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608467"/>
        <c:crosses val="autoZero"/>
        <c:auto val="1"/>
        <c:lblAlgn val="ctr"/>
        <c:lblOffset val="100"/>
        <c:noMultiLvlLbl val="0"/>
      </c:catAx>
      <c:valAx>
        <c:axId val="606084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03124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11</xdr:col>
      <xdr:colOff>473040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22</xdr:row>
      <xdr:rowOff>160560</xdr:rowOff>
    </xdr:from>
    <xdr:to>
      <xdr:col>11</xdr:col>
      <xdr:colOff>473040</xdr:colOff>
      <xdr:row>41</xdr:row>
      <xdr:rowOff>140760</xdr:rowOff>
    </xdr:to>
    <xdr:graphicFrame>
      <xdr:nvGraphicFramePr>
        <xdr:cNvPr id="1" name="Chart 2"/>
        <xdr:cNvGraphicFramePr/>
      </xdr:nvGraphicFramePr>
      <xdr:xfrm>
        <a:off x="0" y="438156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  <row r="9" customFormat="false" ht="33.75" hidden="false" customHeight="true" outlineLevel="0" collapsed="false">
      <c r="A9" s="2" t="s">
        <v>13</v>
      </c>
      <c r="B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56"/>
  </cols>
  <sheetData>
    <row r="1" customFormat="false" ht="17.15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</row>
    <row r="4" customFormat="false" ht="15" hidden="false" customHeight="false" outlineLevel="0" collapsed="false">
      <c r="A4" s="6" t="s">
        <v>17</v>
      </c>
      <c r="B4" s="7" t="n">
        <v>502750</v>
      </c>
    </row>
    <row r="5" customFormat="false" ht="15" hidden="false" customHeight="false" outlineLevel="0" collapsed="false">
      <c r="A5" s="6" t="s">
        <v>18</v>
      </c>
      <c r="B5" s="8" t="n">
        <v>60.37</v>
      </c>
    </row>
    <row r="6" customFormat="false" ht="15" hidden="false" customHeight="false" outlineLevel="0" collapsed="false">
      <c r="A6" s="6" t="s">
        <v>19</v>
      </c>
      <c r="B6" s="7" t="n">
        <v>259000</v>
      </c>
    </row>
    <row r="7" customFormat="false" ht="15" hidden="false" customHeight="false" outlineLevel="0" collapsed="false">
      <c r="A7" s="6" t="s">
        <v>20</v>
      </c>
      <c r="B7" s="7" t="n">
        <v>4142</v>
      </c>
    </row>
    <row r="9" customFormat="false" ht="15" hidden="false" customHeight="false" outlineLevel="0" collapsed="false">
      <c r="A9" s="6" t="s">
        <v>21</v>
      </c>
      <c r="B9" s="9" t="n">
        <f aca="false">B5/31.1035</f>
        <v>1.94093912260678</v>
      </c>
      <c r="C9" s="10" t="s">
        <v>22</v>
      </c>
    </row>
    <row r="10" customFormat="false" ht="15" hidden="false" customHeight="false" outlineLevel="0" collapsed="false">
      <c r="A10" s="6" t="s">
        <v>23</v>
      </c>
      <c r="B10" s="11" t="n">
        <f aca="false">B9*B6</f>
        <v>502703.232755156</v>
      </c>
      <c r="C10" s="10" t="s">
        <v>24</v>
      </c>
    </row>
    <row r="11" customFormat="false" ht="15" hidden="false" customHeight="false" outlineLevel="0" collapsed="false">
      <c r="A11" s="6" t="s">
        <v>25</v>
      </c>
      <c r="B11" s="12" t="n">
        <f aca="false">B4/B10-1</f>
        <v>9.30315179943353E-005</v>
      </c>
      <c r="C11" s="10" t="s">
        <v>26</v>
      </c>
    </row>
    <row r="12" customFormat="false" ht="15" hidden="false" customHeight="false" outlineLevel="0" collapsed="false">
      <c r="A12" s="6" t="s">
        <v>27</v>
      </c>
      <c r="B12" s="11" t="n">
        <f aca="false">B4/B9</f>
        <v>259024.095163161</v>
      </c>
      <c r="C12" s="10" t="s">
        <v>28</v>
      </c>
    </row>
    <row r="15" customFormat="false" ht="15" hidden="false" customHeight="false" outlineLevel="0" collapsed="false">
      <c r="A15" s="13" t="s">
        <v>29</v>
      </c>
      <c r="B15" s="13" t="s">
        <v>30</v>
      </c>
      <c r="C15" s="13" t="s">
        <v>31</v>
      </c>
    </row>
    <row r="16" customFormat="false" ht="15" hidden="false" customHeight="false" outlineLevel="0" collapsed="false">
      <c r="A16" s="14" t="s">
        <v>32</v>
      </c>
      <c r="B16" s="15" t="n">
        <v>200410</v>
      </c>
      <c r="C16" s="16" t="n">
        <v>47.32</v>
      </c>
    </row>
    <row r="17" customFormat="false" ht="15" hidden="false" customHeight="false" outlineLevel="0" collapsed="false">
      <c r="A17" s="14" t="s">
        <v>33</v>
      </c>
      <c r="B17" s="15" t="n">
        <v>458320</v>
      </c>
      <c r="C17" s="16" t="n">
        <v>78</v>
      </c>
    </row>
    <row r="18" customFormat="false" ht="15" hidden="false" customHeight="false" outlineLevel="0" collapsed="false">
      <c r="A18" s="14" t="s">
        <v>34</v>
      </c>
      <c r="B18" s="15" t="n">
        <v>369580</v>
      </c>
      <c r="C18" s="16" t="n">
        <v>59.18</v>
      </c>
    </row>
    <row r="19" customFormat="false" ht="15" hidden="false" customHeight="false" outlineLevel="0" collapsed="false">
      <c r="A19" s="14" t="s">
        <v>35</v>
      </c>
      <c r="B19" s="15" t="n">
        <v>502750</v>
      </c>
      <c r="C19" s="16" t="n">
        <v>60.37</v>
      </c>
    </row>
    <row r="21" customFormat="false" ht="15" hidden="false" customHeight="false" outlineLevel="0" collapsed="false">
      <c r="A21" s="5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4" t="s">
        <v>37</v>
      </c>
    </row>
    <row r="2" customFormat="false" ht="15" hidden="false" customHeight="false" outlineLevel="0" collapsed="false">
      <c r="A2" s="5" t="s">
        <v>38</v>
      </c>
    </row>
    <row r="4" customFormat="false" ht="15" hidden="false" customHeight="false" outlineLevel="0" collapsed="false">
      <c r="A4" s="6" t="s">
        <v>39</v>
      </c>
      <c r="B4" s="7" t="n">
        <v>1000</v>
      </c>
    </row>
    <row r="5" customFormat="false" ht="15" hidden="false" customHeight="false" outlineLevel="0" collapsed="false">
      <c r="A5" s="6" t="s">
        <v>40</v>
      </c>
      <c r="B5" s="17" t="n">
        <f aca="false">قیمت_روز!B4</f>
        <v>502750</v>
      </c>
    </row>
    <row r="6" customFormat="false" ht="15" hidden="false" customHeight="false" outlineLevel="0" collapsed="false">
      <c r="A6" s="6" t="s">
        <v>41</v>
      </c>
      <c r="B6" s="18" t="n">
        <v>0.05</v>
      </c>
    </row>
    <row r="7" customFormat="false" ht="15" hidden="false" customHeight="false" outlineLevel="0" collapsed="false">
      <c r="A7" s="6" t="s">
        <v>42</v>
      </c>
      <c r="B7" s="18" t="n">
        <v>0.02</v>
      </c>
    </row>
    <row r="9" customFormat="false" ht="15" hidden="false" customHeight="false" outlineLevel="0" collapsed="false">
      <c r="A9" s="6" t="s">
        <v>43</v>
      </c>
      <c r="B9" s="19" t="n">
        <f aca="false">B4*B5</f>
        <v>502750000</v>
      </c>
    </row>
    <row r="10" customFormat="false" ht="15" hidden="false" customHeight="false" outlineLevel="0" collapsed="false">
      <c r="A10" s="6" t="s">
        <v>44</v>
      </c>
      <c r="B10" s="19" t="n">
        <f aca="false">B9*B6</f>
        <v>25137500</v>
      </c>
    </row>
    <row r="11" customFormat="false" ht="15" hidden="false" customHeight="false" outlineLevel="0" collapsed="false">
      <c r="A11" s="6" t="s">
        <v>45</v>
      </c>
      <c r="B11" s="11" t="n">
        <f aca="false">B9+B10</f>
        <v>527887500</v>
      </c>
    </row>
    <row r="12" customFormat="false" ht="15" hidden="false" customHeight="false" outlineLevel="0" collapsed="false">
      <c r="A12" s="6" t="s">
        <v>46</v>
      </c>
      <c r="B12" s="19" t="n">
        <f aca="false">B11/B4</f>
        <v>527887.5</v>
      </c>
    </row>
    <row r="13" customFormat="false" ht="15" hidden="false" customHeight="false" outlineLevel="0" collapsed="false">
      <c r="A13" s="6" t="s">
        <v>47</v>
      </c>
      <c r="B13" s="19" t="n">
        <f aca="false">B9*(1-B7)</f>
        <v>492695000</v>
      </c>
    </row>
    <row r="14" customFormat="false" ht="15" hidden="false" customHeight="false" outlineLevel="0" collapsed="false">
      <c r="A14" s="6" t="s">
        <v>48</v>
      </c>
      <c r="B14" s="20" t="n">
        <f aca="false">B13-B11</f>
        <v>-35192500</v>
      </c>
    </row>
    <row r="15" customFormat="false" ht="15" hidden="false" customHeight="false" outlineLevel="0" collapsed="false">
      <c r="A15" s="6" t="s">
        <v>49</v>
      </c>
      <c r="B15" s="12" t="n">
        <f aca="false">B14/B11</f>
        <v>-0.0666666666666667</v>
      </c>
    </row>
    <row r="16" customFormat="false" ht="15" hidden="false" customHeight="false" outlineLevel="0" collapsed="false">
      <c r="A16" s="6" t="s">
        <v>50</v>
      </c>
      <c r="B16" s="11" t="n">
        <f aca="false">B11/(B4*(1-B7))</f>
        <v>538660.714285714</v>
      </c>
    </row>
    <row r="17" customFormat="false" ht="15" hidden="false" customHeight="false" outlineLevel="0" collapsed="false">
      <c r="A17" s="6" t="s">
        <v>51</v>
      </c>
      <c r="B17" s="21" t="n">
        <f aca="false">B16/B5-1</f>
        <v>0.0714285714285714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34"/>
  </cols>
  <sheetData>
    <row r="1" customFormat="false" ht="17.35" hidden="false" customHeight="false" outlineLevel="0" collapsed="false">
      <c r="A1" s="4" t="s">
        <v>5</v>
      </c>
    </row>
    <row r="2" customFormat="false" ht="15" hidden="false" customHeight="false" outlineLevel="0" collapsed="false">
      <c r="A2" s="5" t="s">
        <v>52</v>
      </c>
    </row>
    <row r="4" customFormat="false" ht="15" hidden="false" customHeight="false" outlineLevel="0" collapsed="false">
      <c r="A4" s="6" t="s">
        <v>53</v>
      </c>
      <c r="B4" s="17" t="n">
        <f aca="false">قیمت_روز!B7</f>
        <v>4142</v>
      </c>
    </row>
    <row r="5" customFormat="false" ht="15" hidden="false" customHeight="false" outlineLevel="0" collapsed="false">
      <c r="A5" s="6" t="s">
        <v>54</v>
      </c>
      <c r="B5" s="22" t="n">
        <f aca="false">قیمت_روز!B5</f>
        <v>60.37</v>
      </c>
    </row>
    <row r="7" customFormat="false" ht="15" hidden="false" customHeight="false" outlineLevel="0" collapsed="false">
      <c r="A7" s="6" t="s">
        <v>5</v>
      </c>
      <c r="B7" s="23" t="n">
        <f aca="false">B4/B5</f>
        <v>68.6102368726189</v>
      </c>
    </row>
    <row r="8" customFormat="false" ht="15" hidden="false" customHeight="false" outlineLevel="0" collapsed="false">
      <c r="A8" s="6" t="s">
        <v>55</v>
      </c>
      <c r="B8" s="24" t="n">
        <f aca="false">B4/B5</f>
        <v>68.6102368726189</v>
      </c>
    </row>
    <row r="10" customFormat="false" ht="15" hidden="false" customHeight="false" outlineLevel="0" collapsed="false">
      <c r="A10" s="6" t="s">
        <v>56</v>
      </c>
      <c r="B10" s="25" t="n">
        <v>70</v>
      </c>
      <c r="C10" s="10" t="s">
        <v>57</v>
      </c>
    </row>
    <row r="11" customFormat="false" ht="15" hidden="false" customHeight="false" outlineLevel="0" collapsed="false">
      <c r="A11" s="6" t="s">
        <v>58</v>
      </c>
      <c r="B11" s="12" t="n">
        <f aca="false">B7/B10-1</f>
        <v>-0.0198537589625878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8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20"/>
  </cols>
  <sheetData>
    <row r="1" customFormat="false" ht="17.35" hidden="false" customHeight="false" outlineLevel="0" collapsed="false">
      <c r="A1" s="4" t="s">
        <v>59</v>
      </c>
    </row>
    <row r="2" customFormat="false" ht="15" hidden="false" customHeight="false" outlineLevel="0" collapsed="false">
      <c r="A2" s="5" t="s">
        <v>60</v>
      </c>
    </row>
    <row r="3" customFormat="false" ht="15" hidden="false" customHeight="false" outlineLevel="0" collapsed="false">
      <c r="A3" s="6" t="s">
        <v>61</v>
      </c>
      <c r="B3" s="17" t="n">
        <f aca="false">قیمت_روز!B4</f>
        <v>502750</v>
      </c>
    </row>
    <row r="5" customFormat="false" ht="15" hidden="false" customHeight="false" outlineLevel="0" collapsed="false">
      <c r="A5" s="13" t="s">
        <v>62</v>
      </c>
      <c r="B5" s="13" t="s">
        <v>63</v>
      </c>
      <c r="C5" s="13" t="s">
        <v>64</v>
      </c>
      <c r="D5" s="13" t="s">
        <v>65</v>
      </c>
      <c r="E5" s="13" t="s">
        <v>66</v>
      </c>
      <c r="F5" s="13" t="s">
        <v>67</v>
      </c>
      <c r="G5" s="13" t="s">
        <v>68</v>
      </c>
    </row>
    <row r="6" customFormat="false" ht="15" hidden="false" customHeight="false" outlineLevel="0" collapsed="false">
      <c r="A6" s="26" t="n">
        <v>1</v>
      </c>
      <c r="B6" s="7" t="n">
        <v>10000000</v>
      </c>
      <c r="C6" s="7" t="n">
        <v>430000</v>
      </c>
      <c r="D6" s="27" t="n">
        <f aca="false">IF(C6="","",B6/C6)</f>
        <v>23.2558139534884</v>
      </c>
      <c r="E6" s="27" t="n">
        <f aca="false">SUM(D$6:D6)</f>
        <v>23.2558139534884</v>
      </c>
      <c r="F6" s="19" t="n">
        <f aca="false">SUM(B$6:B6)</f>
        <v>10000000</v>
      </c>
      <c r="G6" s="19" t="n">
        <f aca="false">IF(E6=0,"",F6/E6)</f>
        <v>430000</v>
      </c>
    </row>
    <row r="7" customFormat="false" ht="15" hidden="false" customHeight="false" outlineLevel="0" collapsed="false">
      <c r="A7" s="26" t="n">
        <v>2</v>
      </c>
      <c r="B7" s="7" t="n">
        <v>10000000</v>
      </c>
      <c r="C7" s="7" t="n">
        <v>455000</v>
      </c>
      <c r="D7" s="27" t="n">
        <f aca="false">IF(C7="","",B7/C7)</f>
        <v>21.978021978022</v>
      </c>
      <c r="E7" s="27" t="n">
        <f aca="false">SUM(D$6:D7)</f>
        <v>45.2338359315104</v>
      </c>
      <c r="F7" s="19" t="n">
        <f aca="false">SUM(B$6:B7)</f>
        <v>20000000</v>
      </c>
      <c r="G7" s="19" t="n">
        <f aca="false">IF(E7=0,"",F7/E7)</f>
        <v>442146.892655367</v>
      </c>
    </row>
    <row r="8" customFormat="false" ht="15" hidden="false" customHeight="false" outlineLevel="0" collapsed="false">
      <c r="A8" s="26" t="n">
        <v>3</v>
      </c>
      <c r="B8" s="7" t="n">
        <v>10000000</v>
      </c>
      <c r="C8" s="7" t="n">
        <v>470000</v>
      </c>
      <c r="D8" s="27" t="n">
        <f aca="false">IF(C8="","",B8/C8)</f>
        <v>21.2765957446809</v>
      </c>
      <c r="E8" s="27" t="n">
        <f aca="false">SUM(D$6:D8)</f>
        <v>66.5104316761912</v>
      </c>
      <c r="F8" s="19" t="n">
        <f aca="false">SUM(B$6:B8)</f>
        <v>30000000</v>
      </c>
      <c r="G8" s="19" t="n">
        <f aca="false">IF(E8=0,"",F8/E8)</f>
        <v>451057.063440157</v>
      </c>
    </row>
    <row r="9" customFormat="false" ht="15" hidden="false" customHeight="false" outlineLevel="0" collapsed="false">
      <c r="A9" s="26" t="n">
        <v>4</v>
      </c>
      <c r="B9" s="7" t="n">
        <v>10000000</v>
      </c>
      <c r="C9" s="7" t="n">
        <v>448000</v>
      </c>
      <c r="D9" s="27" t="n">
        <f aca="false">IF(C9="","",B9/C9)</f>
        <v>22.3214285714286</v>
      </c>
      <c r="E9" s="27" t="n">
        <f aca="false">SUM(D$6:D9)</f>
        <v>88.8318602476198</v>
      </c>
      <c r="F9" s="19" t="n">
        <f aca="false">SUM(B$6:B9)</f>
        <v>40000000</v>
      </c>
      <c r="G9" s="19" t="n">
        <f aca="false">IF(E9=0,"",F9/E9)</f>
        <v>450288.892842045</v>
      </c>
    </row>
    <row r="10" customFormat="false" ht="15" hidden="false" customHeight="false" outlineLevel="0" collapsed="false">
      <c r="A10" s="26" t="n">
        <v>5</v>
      </c>
      <c r="B10" s="7" t="n">
        <v>10000000</v>
      </c>
      <c r="C10" s="7" t="n">
        <v>420000</v>
      </c>
      <c r="D10" s="27" t="n">
        <f aca="false">IF(C10="","",B10/C10)</f>
        <v>23.8095238095238</v>
      </c>
      <c r="E10" s="27" t="n">
        <f aca="false">SUM(D$6:D10)</f>
        <v>112.641384057144</v>
      </c>
      <c r="F10" s="19" t="n">
        <f aca="false">SUM(B$6:B10)</f>
        <v>50000000</v>
      </c>
      <c r="G10" s="19" t="n">
        <f aca="false">IF(E10=0,"",F10/E10)</f>
        <v>443886.591225075</v>
      </c>
    </row>
    <row r="11" customFormat="false" ht="15" hidden="false" customHeight="false" outlineLevel="0" collapsed="false">
      <c r="A11" s="26" t="n">
        <v>6</v>
      </c>
      <c r="B11" s="7" t="n">
        <v>10000000</v>
      </c>
      <c r="C11" s="7" t="n">
        <v>410000</v>
      </c>
      <c r="D11" s="27" t="n">
        <f aca="false">IF(C11="","",B11/C11)</f>
        <v>24.390243902439</v>
      </c>
      <c r="E11" s="27" t="n">
        <f aca="false">SUM(D$6:D11)</f>
        <v>137.031627959583</v>
      </c>
      <c r="F11" s="19" t="n">
        <f aca="false">SUM(B$6:B11)</f>
        <v>60000000</v>
      </c>
      <c r="G11" s="19" t="n">
        <f aca="false">IF(E11=0,"",F11/E11)</f>
        <v>437855.120700288</v>
      </c>
    </row>
    <row r="12" customFormat="false" ht="15" hidden="false" customHeight="false" outlineLevel="0" collapsed="false">
      <c r="A12" s="26" t="n">
        <v>7</v>
      </c>
      <c r="B12" s="7" t="n">
        <v>10000000</v>
      </c>
      <c r="C12" s="7" t="n">
        <v>435000</v>
      </c>
      <c r="D12" s="27" t="n">
        <f aca="false">IF(C12="","",B12/C12)</f>
        <v>22.9885057471264</v>
      </c>
      <c r="E12" s="27" t="n">
        <f aca="false">SUM(D$6:D12)</f>
        <v>160.020133706709</v>
      </c>
      <c r="F12" s="19" t="n">
        <f aca="false">SUM(B$6:B12)</f>
        <v>70000000</v>
      </c>
      <c r="G12" s="19" t="n">
        <f aca="false">IF(E12=0,"",F12/E12)</f>
        <v>437444.95382249</v>
      </c>
    </row>
    <row r="13" customFormat="false" ht="15" hidden="false" customHeight="false" outlineLevel="0" collapsed="false">
      <c r="A13" s="26" t="n">
        <v>8</v>
      </c>
      <c r="B13" s="7" t="n">
        <v>10000000</v>
      </c>
      <c r="C13" s="7" t="n">
        <v>462000</v>
      </c>
      <c r="D13" s="27" t="n">
        <f aca="false">IF(C13="","",B13/C13)</f>
        <v>21.6450216450216</v>
      </c>
      <c r="E13" s="27" t="n">
        <f aca="false">SUM(D$6:D13)</f>
        <v>181.665155351731</v>
      </c>
      <c r="F13" s="19" t="n">
        <f aca="false">SUM(B$6:B13)</f>
        <v>80000000</v>
      </c>
      <c r="G13" s="19" t="n">
        <f aca="false">IF(E13=0,"",F13/E13)</f>
        <v>440370.635992952</v>
      </c>
    </row>
    <row r="14" customFormat="false" ht="15" hidden="false" customHeight="false" outlineLevel="0" collapsed="false">
      <c r="A14" s="26" t="n">
        <v>9</v>
      </c>
      <c r="B14" s="7" t="n">
        <v>10000000</v>
      </c>
      <c r="C14" s="7" t="n">
        <v>480000</v>
      </c>
      <c r="D14" s="27" t="n">
        <f aca="false">IF(C14="","",B14/C14)</f>
        <v>20.8333333333333</v>
      </c>
      <c r="E14" s="27" t="n">
        <f aca="false">SUM(D$6:D14)</f>
        <v>202.498488685064</v>
      </c>
      <c r="F14" s="19" t="n">
        <f aca="false">SUM(B$6:B14)</f>
        <v>90000000</v>
      </c>
      <c r="G14" s="19" t="n">
        <f aca="false">IF(E14=0,"",F14/E14)</f>
        <v>444447.761484149</v>
      </c>
    </row>
    <row r="15" customFormat="false" ht="15" hidden="false" customHeight="false" outlineLevel="0" collapsed="false">
      <c r="A15" s="26" t="n">
        <v>10</v>
      </c>
      <c r="B15" s="7" t="n">
        <v>10000000</v>
      </c>
      <c r="C15" s="7" t="n">
        <v>495000</v>
      </c>
      <c r="D15" s="27" t="n">
        <f aca="false">IF(C15="","",B15/C15)</f>
        <v>20.2020202020202</v>
      </c>
      <c r="E15" s="27" t="n">
        <f aca="false">SUM(D$6:D15)</f>
        <v>222.700508887084</v>
      </c>
      <c r="F15" s="19" t="n">
        <f aca="false">SUM(B$6:B15)</f>
        <v>100000000</v>
      </c>
      <c r="G15" s="19" t="n">
        <f aca="false">IF(E15=0,"",F15/E15)</f>
        <v>449033.54958521</v>
      </c>
    </row>
    <row r="16" customFormat="false" ht="15" hidden="false" customHeight="false" outlineLevel="0" collapsed="false">
      <c r="A16" s="26" t="n">
        <v>11</v>
      </c>
      <c r="B16" s="7" t="n">
        <v>10000000</v>
      </c>
      <c r="C16" s="7" t="n">
        <v>510000</v>
      </c>
      <c r="D16" s="27" t="n">
        <f aca="false">IF(C16="","",B16/C16)</f>
        <v>19.6078431372549</v>
      </c>
      <c r="E16" s="27" t="n">
        <f aca="false">SUM(D$6:D16)</f>
        <v>242.308352024339</v>
      </c>
      <c r="F16" s="19" t="n">
        <f aca="false">SUM(B$6:B16)</f>
        <v>110000000</v>
      </c>
      <c r="G16" s="19" t="n">
        <f aca="false">IF(E16=0,"",F16/E16)</f>
        <v>453967.017979433</v>
      </c>
    </row>
    <row r="17" customFormat="false" ht="15" hidden="false" customHeight="false" outlineLevel="0" collapsed="false">
      <c r="A17" s="26" t="n">
        <v>12</v>
      </c>
      <c r="B17" s="7" t="n">
        <v>10000000</v>
      </c>
      <c r="C17" s="7" t="n">
        <v>502750</v>
      </c>
      <c r="D17" s="27" t="n">
        <f aca="false">IF(C17="","",B17/C17)</f>
        <v>19.8906016907011</v>
      </c>
      <c r="E17" s="27" t="n">
        <f aca="false">SUM(D$6:D17)</f>
        <v>262.19895371504</v>
      </c>
      <c r="F17" s="19" t="n">
        <f aca="false">SUM(B$6:B17)</f>
        <v>120000000</v>
      </c>
      <c r="G17" s="19" t="n">
        <f aca="false">IF(E17=0,"",F17/E17)</f>
        <v>457667.730171101</v>
      </c>
    </row>
    <row r="20" customFormat="false" ht="15" hidden="false" customHeight="false" outlineLevel="0" collapsed="false">
      <c r="A20" s="6" t="s">
        <v>69</v>
      </c>
      <c r="B20" s="11" t="n">
        <f aca="false">F17</f>
        <v>120000000</v>
      </c>
    </row>
    <row r="21" customFormat="false" ht="15" hidden="false" customHeight="false" outlineLevel="0" collapsed="false">
      <c r="A21" s="6" t="s">
        <v>70</v>
      </c>
      <c r="B21" s="28" t="n">
        <f aca="false">E17</f>
        <v>262.19895371504</v>
      </c>
    </row>
    <row r="22" customFormat="false" ht="15" hidden="false" customHeight="false" outlineLevel="0" collapsed="false">
      <c r="A22" s="6" t="s">
        <v>68</v>
      </c>
      <c r="B22" s="11" t="n">
        <f aca="false">G17</f>
        <v>457667.730171101</v>
      </c>
    </row>
    <row r="23" customFormat="false" ht="15" hidden="false" customHeight="false" outlineLevel="0" collapsed="false">
      <c r="A23" s="6" t="s">
        <v>71</v>
      </c>
      <c r="B23" s="19" t="n">
        <f aca="false">E17*B3</f>
        <v>131820523.980236</v>
      </c>
    </row>
    <row r="24" customFormat="false" ht="15" hidden="false" customHeight="false" outlineLevel="0" collapsed="false">
      <c r="A24" s="6" t="s">
        <v>72</v>
      </c>
      <c r="B24" s="20" t="n">
        <f aca="false">B23-B20</f>
        <v>11820523.9802365</v>
      </c>
    </row>
    <row r="25" customFormat="false" ht="15" hidden="false" customHeight="false" outlineLevel="0" collapsed="false">
      <c r="A25" s="6" t="s">
        <v>73</v>
      </c>
      <c r="B25" s="29" t="n">
        <f aca="false">B24/B20</f>
        <v>0.0985043665019707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4" t="s">
        <v>74</v>
      </c>
    </row>
    <row r="2" customFormat="false" ht="15" hidden="false" customHeight="false" outlineLevel="0" collapsed="false">
      <c r="A2" s="5" t="s">
        <v>75</v>
      </c>
    </row>
    <row r="3" customFormat="false" ht="15" hidden="false" customHeight="false" outlineLevel="0" collapsed="false">
      <c r="A3" s="6" t="s">
        <v>76</v>
      </c>
      <c r="B3" s="7" t="n">
        <v>100000000</v>
      </c>
    </row>
    <row r="5" customFormat="false" ht="15" hidden="false" customHeight="false" outlineLevel="0" collapsed="false">
      <c r="A5" s="13" t="s">
        <v>77</v>
      </c>
      <c r="B5" s="13" t="s">
        <v>78</v>
      </c>
      <c r="C5" s="13" t="s">
        <v>79</v>
      </c>
      <c r="D5" s="13" t="s">
        <v>80</v>
      </c>
    </row>
    <row r="6" customFormat="false" ht="15" hidden="false" customHeight="false" outlineLevel="0" collapsed="false">
      <c r="A6" s="30" t="n">
        <v>-0.3</v>
      </c>
      <c r="B6" s="19" t="n">
        <f aca="false">$B$3*(1+A6)</f>
        <v>70000000</v>
      </c>
      <c r="C6" s="31" t="n">
        <f aca="false">B6-$B$3</f>
        <v>-30000000</v>
      </c>
      <c r="D6" s="32" t="n">
        <f aca="false">C6/$B$3</f>
        <v>-0.3</v>
      </c>
    </row>
    <row r="7" customFormat="false" ht="15" hidden="false" customHeight="false" outlineLevel="0" collapsed="false">
      <c r="A7" s="30" t="n">
        <v>-0.2</v>
      </c>
      <c r="B7" s="19" t="n">
        <f aca="false">$B$3*(1+A7)</f>
        <v>80000000</v>
      </c>
      <c r="C7" s="31" t="n">
        <f aca="false">B7-$B$3</f>
        <v>-20000000</v>
      </c>
      <c r="D7" s="32" t="n">
        <f aca="false">C7/$B$3</f>
        <v>-0.2</v>
      </c>
    </row>
    <row r="8" customFormat="false" ht="15" hidden="false" customHeight="false" outlineLevel="0" collapsed="false">
      <c r="A8" s="30" t="n">
        <v>-0.1</v>
      </c>
      <c r="B8" s="19" t="n">
        <f aca="false">$B$3*(1+A8)</f>
        <v>90000000</v>
      </c>
      <c r="C8" s="31" t="n">
        <f aca="false">B8-$B$3</f>
        <v>-10000000</v>
      </c>
      <c r="D8" s="32" t="n">
        <f aca="false">C8/$B$3</f>
        <v>-0.1</v>
      </c>
    </row>
    <row r="9" customFormat="false" ht="15" hidden="false" customHeight="false" outlineLevel="0" collapsed="false">
      <c r="A9" s="30" t="n">
        <v>0</v>
      </c>
      <c r="B9" s="19" t="n">
        <f aca="false">$B$3*(1+A9)</f>
        <v>100000000</v>
      </c>
      <c r="C9" s="31" t="n">
        <f aca="false">B9-$B$3</f>
        <v>0</v>
      </c>
      <c r="D9" s="32" t="n">
        <f aca="false">C9/$B$3</f>
        <v>0</v>
      </c>
    </row>
    <row r="10" customFormat="false" ht="15" hidden="false" customHeight="false" outlineLevel="0" collapsed="false">
      <c r="A10" s="30" t="n">
        <v>0.1</v>
      </c>
      <c r="B10" s="19" t="n">
        <f aca="false">$B$3*(1+A10)</f>
        <v>110000000</v>
      </c>
      <c r="C10" s="31" t="n">
        <f aca="false">B10-$B$3</f>
        <v>10000000</v>
      </c>
      <c r="D10" s="32" t="n">
        <f aca="false">C10/$B$3</f>
        <v>0.1</v>
      </c>
    </row>
    <row r="11" customFormat="false" ht="15" hidden="false" customHeight="false" outlineLevel="0" collapsed="false">
      <c r="A11" s="30" t="n">
        <v>0.2</v>
      </c>
      <c r="B11" s="19" t="n">
        <f aca="false">$B$3*(1+A11)</f>
        <v>120000000</v>
      </c>
      <c r="C11" s="31" t="n">
        <f aca="false">B11-$B$3</f>
        <v>20000000</v>
      </c>
      <c r="D11" s="32" t="n">
        <f aca="false">C11/$B$3</f>
        <v>0.2</v>
      </c>
    </row>
    <row r="12" customFormat="false" ht="15" hidden="false" customHeight="false" outlineLevel="0" collapsed="false">
      <c r="A12" s="30" t="n">
        <v>0.3</v>
      </c>
      <c r="B12" s="19" t="n">
        <f aca="false">$B$3*(1+A12)</f>
        <v>130000000</v>
      </c>
      <c r="C12" s="31" t="n">
        <f aca="false">B12-$B$3</f>
        <v>30000000</v>
      </c>
      <c r="D12" s="32" t="n">
        <f aca="false">C12/$B$3</f>
        <v>0.3</v>
      </c>
    </row>
    <row r="14" customFormat="false" ht="15" hidden="false" customHeight="false" outlineLevel="0" collapsed="false">
      <c r="A14" s="33" t="s">
        <v>81</v>
      </c>
      <c r="B14" s="34" t="n">
        <f aca="false">1/(1-0.3)-1</f>
        <v>0.428571428571429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2026-10-14T03:23:31Z</dcterms:created>
  <dc:creator>openpyxl</dc:creator>
  <dc:description/>
  <dc:language>en-US</dc:language>
  <cp:lastModifiedBy/>
  <dcterms:modified xsi:type="dcterms:W3CDTF">2026-10-14T03:23:32Z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