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ورود_داده" sheetId="2" state="visible" r:id="rId4"/>
    <sheet name="ولوم_پروفایل" sheetId="3" state="visible" r:id="rId5"/>
    <sheet name="نمودار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<sst xmlns="http://schemas.openxmlformats.org/spreadsheetml/2006/main" count="65" uniqueCount="65">
  <si>
    <t xml:space="preserve">فایل محاسبه‌ی ولوم پروفایل (Volume Profile) | felfelani.ir</t>
  </si>
  <si>
    <t xml:space="preserve">هدف</t>
  </si>
  <si>
    <t xml:space="preserve">این فایل از روی داده‌ی کندل‌ها، حجم معاملات را در هر سطح قیمتی توزیع می‌کند و POC، VAH و VAL را خودکار حساب می‌کند.</t>
  </si>
  <si>
    <t xml:space="preserve">گام ۱</t>
  </si>
  <si>
    <t xml:space="preserve">در برگه‌ی «ورود_داده» داده‌ی نمونه را پاک کنید و High، Low، Close و Volume کندل‌های خودتان را بچسبانید (حداکثر ۲۰۰ ردیف).</t>
  </si>
  <si>
    <t xml:space="preserve">گام ۲</t>
  </si>
  <si>
    <t xml:space="preserve">در برگه‌ی «ولوم_پروفایل» اندازه‌ی پله‌ی قیمتی (Step) را در خانه‌ی زرد تنظیم کنید. طوری انتخاب کنید که تعداد پله‌ها بین ۴۰ تا ۶۰ شود تا نمودار پر و خوانا باشد (برای نمونه‌ی فایل ۰٫۲).</t>
  </si>
  <si>
    <t xml:space="preserve">گام ۳</t>
  </si>
  <si>
    <t xml:space="preserve">در همان برگه، درصد ناحیه ارزش را تنظیم کنید (پیش‌فرض ۷۰٪).</t>
  </si>
  <si>
    <t xml:space="preserve">گام ۴</t>
  </si>
  <si>
    <t xml:space="preserve">نتیجه (POC، VAH، VAL) در خانه‌های آبی روشن بالای برگه و نمودار در برگه‌ی «نمودار» نمایش داده می‌شود.</t>
  </si>
  <si>
    <t xml:space="preserve">روش محاسبه</t>
  </si>
  <si>
    <t xml:space="preserve">حجم هر کندل به‌طور مساوی بین پله‌های قیمتی بین Low و High آن تقسیم می‌شود. POC پله‌ای است که بیشترین حجم را دارد. ناحیه ارزش از POC شروع می‌شود و هر بار پله‌ی مجاور با حجم بیشتر اضافه می‌شود (در تساوی، پله‌ی بالایی) تا مجموع به درصد تعیین‌شده برسد.</t>
  </si>
  <si>
    <t xml:space="preserve">محدودیت‌ها</t>
  </si>
  <si>
    <t xml:space="preserve">حداکثر ۲۰۰ کندل و ۶۰ پله‌ی قیمتی. اگر دامنه‌ی قیمت زیاد است، Step را بزرگ‌تر کنید. توزیع مساوی حجم درون کندل یک تقریب است و جای داده‌ی تیکی را نمی‌گیرد.</t>
  </si>
  <si>
    <t xml:space="preserve">داده‌ی نمونه</t>
  </si>
  <si>
    <t xml:space="preserve">اعداد آبی‌رنگ در برگه‌ی ورود داده فرضی و آموزشی‌اند و داده‌ی واقعی هیچ نماد یا بازاری نیستند.</t>
  </si>
  <si>
    <t xml:space="preserve">رنگ‌ها</t>
  </si>
  <si>
    <t xml:space="preserve">متن آبی = ورودی · متن مشکی = فرمول · خانه‌ی زرد = تنظیمات قابل تغییر.</t>
  </si>
  <si>
    <t xml:space="preserve">هشدار</t>
  </si>
  <si>
    <t xml:space="preserve">این فایل ابزار آموزشی و تحلیلی است و توصیه‌ی سرمایه‌گذاری یا سیگنال خرید و فروش نیست.</t>
  </si>
  <si>
    <t xml:space="preserve">ورود داده‌ی کندل‌ها</t>
  </si>
  <si>
    <t xml:space="preserve">داده‌های آبی‌رنگ نمونه‌ی فرضی هستند؛ آن‌ها را پاک کنید و داده‌ی خودتان (حداکثر ۲۰۰ کندل) را وارد کنید. ستون‌های خاکستری فرمول هستند و نباید تغییر کنند.</t>
  </si>
  <si>
    <t xml:space="preserve">ردیف / زمان</t>
  </si>
  <si>
    <t xml:space="preserve">بالاترین قیمت (High)</t>
  </si>
  <si>
    <t xml:space="preserve">پایین‌ترین قیمت (Low)</t>
  </si>
  <si>
    <t xml:space="preserve">قیمت پایانی (Close)</t>
  </si>
  <si>
    <t xml:space="preserve">حجم (Volume)</t>
  </si>
  <si>
    <t xml:space="preserve">اندیس پله‌ی پایین</t>
  </si>
  <si>
    <t xml:space="preserve">اندیس پله‌ی بالا</t>
  </si>
  <si>
    <t xml:space="preserve">حجم هر پله</t>
  </si>
  <si>
    <t xml:space="preserve">محاسبه‌ی ولوم پروفایل</t>
  </si>
  <si>
    <t xml:space="preserve">اندازه‌ی پله‌ی قیمتی (Step)</t>
  </si>
  <si>
    <t xml:space="preserve">POC (نقطه کنترل)</t>
  </si>
  <si>
    <t xml:space="preserve">درصد ناحیه ارزش</t>
  </si>
  <si>
    <t xml:space="preserve">VAH (سقف ناحیه ارزش)</t>
  </si>
  <si>
    <t xml:space="preserve">حجم کل</t>
  </si>
  <si>
    <t xml:space="preserve">VAL (کف ناحیه ارزش)</t>
  </si>
  <si>
    <t xml:space="preserve">کمترین قیمت داده</t>
  </si>
  <si>
    <t xml:space="preserve">سهم حجم داخل ناحیه ارزش</t>
  </si>
  <si>
    <t xml:space="preserve">قیمت شروع (گردشده به پله)</t>
  </si>
  <si>
    <t xml:space="preserve">اندیس POC</t>
  </si>
  <si>
    <t xml:space="preserve">بیشترین قیمت داده</t>
  </si>
  <si>
    <t xml:space="preserve">اندیس VAL</t>
  </si>
  <si>
    <t xml:space="preserve">آخرین اندیس پله</t>
  </si>
  <si>
    <t xml:space="preserve">اندیس VAH</t>
  </si>
  <si>
    <t xml:space="preserve">نکته: خانه‌های زردِ آبی‌رنگ ورودی هستند.</t>
  </si>
  <si>
    <t xml:space="preserve">کنترل تعداد پله‌ها</t>
  </si>
  <si>
    <t xml:space="preserve">گسترش ناحیه ارزش از POC</t>
  </si>
  <si>
    <t xml:space="preserve">اندیس</t>
  </si>
  <si>
    <t xml:space="preserve">سطح قیمتی</t>
  </si>
  <si>
    <t xml:space="preserve">حجم</t>
  </si>
  <si>
    <t xml:space="preserve">سهم از کل</t>
  </si>
  <si>
    <t xml:space="preserve">نوع</t>
  </si>
  <si>
    <t xml:space="preserve">حجم POC</t>
  </si>
  <si>
    <t xml:space="preserve">حجم ناحیه ارزش</t>
  </si>
  <si>
    <t xml:space="preserve">حجم خارج ناحیه</t>
  </si>
  <si>
    <t xml:space="preserve">گام</t>
  </si>
  <si>
    <t xml:space="preserve">اندیس پایین</t>
  </si>
  <si>
    <t xml:space="preserve">اندیس بالا</t>
  </si>
  <si>
    <t xml:space="preserve">حجم انباشته</t>
  </si>
  <si>
    <t xml:space="preserve">حجم پله‌ی بالایی</t>
  </si>
  <si>
    <t xml:space="preserve">حجم پله‌ی پایینی</t>
  </si>
  <si>
    <t xml:space="preserve">نمودار ولوم پروفایل</t>
  </si>
  <si>
    <t xml:space="preserve">نمودار از روی داده‌ی برگه‌ی «ولوم_پروفایل» ساخته می‌شود: آبی پررنگ = POC، آبی روشن = ناحیه ارزش، خاکستری = خارج ناحیه.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</si>
</sst>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#,##0"/>
    <numFmt numFmtId="167" formatCode="General"/>
    <numFmt numFmtId="168" formatCode="#,##0.0"/>
    <numFmt numFmtId="169" formatCode="0%"/>
    <numFmt numFmtId="170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  <font>
      <b val="true"/>
      <sz val="10"/>
      <color rgb="FF000000"/>
      <name val="FreeSans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DDEBF7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1F4E9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ولوم پروفایل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ولوم_پروفایل!F11</c:f>
              <c:strCache>
                <c:ptCount val="1"/>
                <c:pt idx="0">
                  <c:v>حجم POC</c:v>
                </c:pt>
              </c:strCache>
            </c:strRef>
          </c:tx>
          <c:spPr>
            <a:solidFill>
              <a:srgbClr val="1f4e9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ولوم_پروفایل!$B$12:$B$71</c:f>
              <c:strCache>
                <c:ptCount val="60"/>
                <c:pt idx="0">
                  <c:v>100.00</c:v>
                </c:pt>
                <c:pt idx="1">
                  <c:v>100.20</c:v>
                </c:pt>
                <c:pt idx="2">
                  <c:v>100.40</c:v>
                </c:pt>
                <c:pt idx="3">
                  <c:v>100.60</c:v>
                </c:pt>
                <c:pt idx="4">
                  <c:v>100.80</c:v>
                </c:pt>
                <c:pt idx="5">
                  <c:v>101.00</c:v>
                </c:pt>
                <c:pt idx="6">
                  <c:v>101.20</c:v>
                </c:pt>
                <c:pt idx="7">
                  <c:v>101.40</c:v>
                </c:pt>
                <c:pt idx="8">
                  <c:v>101.60</c:v>
                </c:pt>
                <c:pt idx="9">
                  <c:v>101.80</c:v>
                </c:pt>
                <c:pt idx="10">
                  <c:v>102.00</c:v>
                </c:pt>
                <c:pt idx="11">
                  <c:v>102.20</c:v>
                </c:pt>
                <c:pt idx="12">
                  <c:v>102.40</c:v>
                </c:pt>
                <c:pt idx="13">
                  <c:v>102.60</c:v>
                </c:pt>
                <c:pt idx="14">
                  <c:v>102.80</c:v>
                </c:pt>
                <c:pt idx="15">
                  <c:v>103.00</c:v>
                </c:pt>
                <c:pt idx="16">
                  <c:v>103.20</c:v>
                </c:pt>
                <c:pt idx="17">
                  <c:v>103.40</c:v>
                </c:pt>
                <c:pt idx="18">
                  <c:v>103.60</c:v>
                </c:pt>
                <c:pt idx="19">
                  <c:v>103.80</c:v>
                </c:pt>
                <c:pt idx="20">
                  <c:v>104.00</c:v>
                </c:pt>
                <c:pt idx="21">
                  <c:v>104.20</c:v>
                </c:pt>
                <c:pt idx="22">
                  <c:v>104.40</c:v>
                </c:pt>
                <c:pt idx="23">
                  <c:v>104.60</c:v>
                </c:pt>
                <c:pt idx="24">
                  <c:v>104.80</c:v>
                </c:pt>
                <c:pt idx="25">
                  <c:v>105.00</c:v>
                </c:pt>
                <c:pt idx="26">
                  <c:v>105.20</c:v>
                </c:pt>
                <c:pt idx="27">
                  <c:v>105.40</c:v>
                </c:pt>
                <c:pt idx="28">
                  <c:v>105.60</c:v>
                </c:pt>
                <c:pt idx="29">
                  <c:v>105.80</c:v>
                </c:pt>
                <c:pt idx="30">
                  <c:v>106.00</c:v>
                </c:pt>
                <c:pt idx="31">
                  <c:v>106.20</c:v>
                </c:pt>
                <c:pt idx="32">
                  <c:v>106.40</c:v>
                </c:pt>
                <c:pt idx="33">
                  <c:v>106.60</c:v>
                </c:pt>
                <c:pt idx="34">
                  <c:v>106.80</c:v>
                </c:pt>
                <c:pt idx="35">
                  <c:v>107.00</c:v>
                </c:pt>
                <c:pt idx="36">
                  <c:v>107.20</c:v>
                </c:pt>
                <c:pt idx="37">
                  <c:v>107.40</c:v>
                </c:pt>
                <c:pt idx="38">
                  <c:v>107.60</c:v>
                </c:pt>
                <c:pt idx="39">
                  <c:v>107.80</c:v>
                </c:pt>
                <c:pt idx="40">
                  <c:v>108.00</c:v>
                </c:pt>
                <c:pt idx="41">
                  <c:v>108.20</c:v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</c:strCache>
            </c:strRef>
          </c:cat>
          <c:val>
            <c:numRef>
              <c:f>ولوم_پروفایل!$F$12:$F$71</c:f>
              <c:numCache>
                <c:formatCode>#,##0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3701.01293706294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</c:ser>
        <c:ser>
          <c:idx val="1"/>
          <c:order val="1"/>
          <c:tx>
            <c:strRef>
              <c:f>ولوم_پروفایل!G11</c:f>
              <c:strCache>
                <c:ptCount val="1"/>
                <c:pt idx="0">
                  <c:v>حجم ناحیه ارزش</c:v>
                </c:pt>
              </c:strCache>
            </c:strRef>
          </c:tx>
          <c:spPr>
            <a:solidFill>
              <a:srgbClr val="9dc3e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ولوم_پروفایل!$B$12:$B$71</c:f>
              <c:strCache>
                <c:ptCount val="60"/>
                <c:pt idx="0">
                  <c:v>100.00</c:v>
                </c:pt>
                <c:pt idx="1">
                  <c:v>100.20</c:v>
                </c:pt>
                <c:pt idx="2">
                  <c:v>100.40</c:v>
                </c:pt>
                <c:pt idx="3">
                  <c:v>100.60</c:v>
                </c:pt>
                <c:pt idx="4">
                  <c:v>100.80</c:v>
                </c:pt>
                <c:pt idx="5">
                  <c:v>101.00</c:v>
                </c:pt>
                <c:pt idx="6">
                  <c:v>101.20</c:v>
                </c:pt>
                <c:pt idx="7">
                  <c:v>101.40</c:v>
                </c:pt>
                <c:pt idx="8">
                  <c:v>101.60</c:v>
                </c:pt>
                <c:pt idx="9">
                  <c:v>101.80</c:v>
                </c:pt>
                <c:pt idx="10">
                  <c:v>102.00</c:v>
                </c:pt>
                <c:pt idx="11">
                  <c:v>102.20</c:v>
                </c:pt>
                <c:pt idx="12">
                  <c:v>102.40</c:v>
                </c:pt>
                <c:pt idx="13">
                  <c:v>102.60</c:v>
                </c:pt>
                <c:pt idx="14">
                  <c:v>102.80</c:v>
                </c:pt>
                <c:pt idx="15">
                  <c:v>103.00</c:v>
                </c:pt>
                <c:pt idx="16">
                  <c:v>103.20</c:v>
                </c:pt>
                <c:pt idx="17">
                  <c:v>103.40</c:v>
                </c:pt>
                <c:pt idx="18">
                  <c:v>103.60</c:v>
                </c:pt>
                <c:pt idx="19">
                  <c:v>103.80</c:v>
                </c:pt>
                <c:pt idx="20">
                  <c:v>104.00</c:v>
                </c:pt>
                <c:pt idx="21">
                  <c:v>104.20</c:v>
                </c:pt>
                <c:pt idx="22">
                  <c:v>104.40</c:v>
                </c:pt>
                <c:pt idx="23">
                  <c:v>104.60</c:v>
                </c:pt>
                <c:pt idx="24">
                  <c:v>104.80</c:v>
                </c:pt>
                <c:pt idx="25">
                  <c:v>105.00</c:v>
                </c:pt>
                <c:pt idx="26">
                  <c:v>105.20</c:v>
                </c:pt>
                <c:pt idx="27">
                  <c:v>105.40</c:v>
                </c:pt>
                <c:pt idx="28">
                  <c:v>105.60</c:v>
                </c:pt>
                <c:pt idx="29">
                  <c:v>105.80</c:v>
                </c:pt>
                <c:pt idx="30">
                  <c:v>106.00</c:v>
                </c:pt>
                <c:pt idx="31">
                  <c:v>106.20</c:v>
                </c:pt>
                <c:pt idx="32">
                  <c:v>106.40</c:v>
                </c:pt>
                <c:pt idx="33">
                  <c:v>106.60</c:v>
                </c:pt>
                <c:pt idx="34">
                  <c:v>106.80</c:v>
                </c:pt>
                <c:pt idx="35">
                  <c:v>107.00</c:v>
                </c:pt>
                <c:pt idx="36">
                  <c:v>107.20</c:v>
                </c:pt>
                <c:pt idx="37">
                  <c:v>107.40</c:v>
                </c:pt>
                <c:pt idx="38">
                  <c:v>107.60</c:v>
                </c:pt>
                <c:pt idx="39">
                  <c:v>107.80</c:v>
                </c:pt>
                <c:pt idx="40">
                  <c:v>108.00</c:v>
                </c:pt>
                <c:pt idx="41">
                  <c:v>108.20</c:v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</c:strCache>
            </c:strRef>
          </c:cat>
          <c:val>
            <c:numRef>
              <c:f>ولوم_پروفایل!$G$12:$G$71</c:f>
              <c:numCache>
                <c:formatCode>#,##0</c:formatCode>
                <c:ptCount val="6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1440.90333139083</c:v>
                </c:pt>
                <c:pt idx="22">
                  <c:v>1422.68356643357</c:v>
                </c:pt>
                <c:pt idx="23">
                  <c:v>1422.68356643357</c:v>
                </c:pt>
                <c:pt idx="24">
                  <c:v>1754.10780885781</c:v>
                </c:pt>
                <c:pt idx="25">
                  <c:v>1935.32209457209</c:v>
                </c:pt>
                <c:pt idx="26">
                  <c:v>2606.2827006327</c:v>
                </c:pt>
                <c:pt idx="27">
                  <c:v>2933.61603396603</c:v>
                </c:pt>
                <c:pt idx="28">
                  <c:v>2797.1544955045</c:v>
                </c:pt>
                <c:pt idx="29">
                  <c:v>3352.44020979021</c:v>
                </c:pt>
                <c:pt idx="30">
                  <c:v>3352.44020979021</c:v>
                </c:pt>
                <c:pt idx="31">
                  <c:v>0</c:v>
                </c:pt>
                <c:pt idx="32">
                  <c:v>3353.19475524476</c:v>
                </c:pt>
                <c:pt idx="33">
                  <c:v>3159.02808857809</c:v>
                </c:pt>
                <c:pt idx="34">
                  <c:v>2837.11142191142</c:v>
                </c:pt>
                <c:pt idx="35">
                  <c:v>2387.81904761905</c:v>
                </c:pt>
                <c:pt idx="36">
                  <c:v>1496.3</c:v>
                </c:pt>
                <c:pt idx="37">
                  <c:v>1079.07272727273</c:v>
                </c:pt>
                <c:pt idx="38">
                  <c:v>1079.07272727273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</c:ser>
        <c:ser>
          <c:idx val="2"/>
          <c:order val="2"/>
          <c:tx>
            <c:strRef>
              <c:f>ولوم_پروفایل!H11</c:f>
              <c:strCache>
                <c:ptCount val="1"/>
                <c:pt idx="0">
                  <c:v>حجم خارج ناحیه</c:v>
                </c:pt>
              </c:strCache>
            </c:strRef>
          </c:tx>
          <c:spPr>
            <a:solidFill>
              <a:srgbClr val="bfbfb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ولوم_پروفایل!$B$12:$B$71</c:f>
              <c:strCache>
                <c:ptCount val="60"/>
                <c:pt idx="0">
                  <c:v>100.00</c:v>
                </c:pt>
                <c:pt idx="1">
                  <c:v>100.20</c:v>
                </c:pt>
                <c:pt idx="2">
                  <c:v>100.40</c:v>
                </c:pt>
                <c:pt idx="3">
                  <c:v>100.60</c:v>
                </c:pt>
                <c:pt idx="4">
                  <c:v>100.80</c:v>
                </c:pt>
                <c:pt idx="5">
                  <c:v>101.00</c:v>
                </c:pt>
                <c:pt idx="6">
                  <c:v>101.20</c:v>
                </c:pt>
                <c:pt idx="7">
                  <c:v>101.40</c:v>
                </c:pt>
                <c:pt idx="8">
                  <c:v>101.60</c:v>
                </c:pt>
                <c:pt idx="9">
                  <c:v>101.80</c:v>
                </c:pt>
                <c:pt idx="10">
                  <c:v>102.00</c:v>
                </c:pt>
                <c:pt idx="11">
                  <c:v>102.20</c:v>
                </c:pt>
                <c:pt idx="12">
                  <c:v>102.40</c:v>
                </c:pt>
                <c:pt idx="13">
                  <c:v>102.60</c:v>
                </c:pt>
                <c:pt idx="14">
                  <c:v>102.80</c:v>
                </c:pt>
                <c:pt idx="15">
                  <c:v>103.00</c:v>
                </c:pt>
                <c:pt idx="16">
                  <c:v>103.20</c:v>
                </c:pt>
                <c:pt idx="17">
                  <c:v>103.40</c:v>
                </c:pt>
                <c:pt idx="18">
                  <c:v>103.60</c:v>
                </c:pt>
                <c:pt idx="19">
                  <c:v>103.80</c:v>
                </c:pt>
                <c:pt idx="20">
                  <c:v>104.00</c:v>
                </c:pt>
                <c:pt idx="21">
                  <c:v>104.20</c:v>
                </c:pt>
                <c:pt idx="22">
                  <c:v>104.40</c:v>
                </c:pt>
                <c:pt idx="23">
                  <c:v>104.60</c:v>
                </c:pt>
                <c:pt idx="24">
                  <c:v>104.80</c:v>
                </c:pt>
                <c:pt idx="25">
                  <c:v>105.00</c:v>
                </c:pt>
                <c:pt idx="26">
                  <c:v>105.20</c:v>
                </c:pt>
                <c:pt idx="27">
                  <c:v>105.40</c:v>
                </c:pt>
                <c:pt idx="28">
                  <c:v>105.60</c:v>
                </c:pt>
                <c:pt idx="29">
                  <c:v>105.80</c:v>
                </c:pt>
                <c:pt idx="30">
                  <c:v>106.00</c:v>
                </c:pt>
                <c:pt idx="31">
                  <c:v>106.20</c:v>
                </c:pt>
                <c:pt idx="32">
                  <c:v>106.40</c:v>
                </c:pt>
                <c:pt idx="33">
                  <c:v>106.60</c:v>
                </c:pt>
                <c:pt idx="34">
                  <c:v>106.80</c:v>
                </c:pt>
                <c:pt idx="35">
                  <c:v>107.00</c:v>
                </c:pt>
                <c:pt idx="36">
                  <c:v>107.20</c:v>
                </c:pt>
                <c:pt idx="37">
                  <c:v>107.40</c:v>
                </c:pt>
                <c:pt idx="38">
                  <c:v>107.60</c:v>
                </c:pt>
                <c:pt idx="39">
                  <c:v>107.80</c:v>
                </c:pt>
                <c:pt idx="40">
                  <c:v>108.00</c:v>
                </c:pt>
                <c:pt idx="41">
                  <c:v>108.20</c:v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</c:strCache>
            </c:strRef>
          </c:cat>
          <c:val>
            <c:numRef>
              <c:f>ولوم_پروفایل!$H$12:$H$71</c:f>
              <c:numCache>
                <c:formatCode>#,##0</c:formatCode>
                <c:ptCount val="60"/>
                <c:pt idx="0">
                  <c:v>142.142857142857</c:v>
                </c:pt>
                <c:pt idx="1">
                  <c:v>142.142857142857</c:v>
                </c:pt>
                <c:pt idx="2">
                  <c:v>205.142857142857</c:v>
                </c:pt>
                <c:pt idx="3">
                  <c:v>205.142857142857</c:v>
                </c:pt>
                <c:pt idx="4">
                  <c:v>205.142857142857</c:v>
                </c:pt>
                <c:pt idx="5">
                  <c:v>619.824675324675</c:v>
                </c:pt>
                <c:pt idx="6">
                  <c:v>682.137175324675</c:v>
                </c:pt>
                <c:pt idx="7">
                  <c:v>828.003841991342</c:v>
                </c:pt>
                <c:pt idx="8">
                  <c:v>1076.33717532468</c:v>
                </c:pt>
                <c:pt idx="9">
                  <c:v>1076.33717532468</c:v>
                </c:pt>
                <c:pt idx="10">
                  <c:v>1076.33717532468</c:v>
                </c:pt>
                <c:pt idx="11">
                  <c:v>1076.33717532468</c:v>
                </c:pt>
                <c:pt idx="12">
                  <c:v>1200.00384199134</c:v>
                </c:pt>
                <c:pt idx="13">
                  <c:v>1256.61495310245</c:v>
                </c:pt>
                <c:pt idx="14">
                  <c:v>866.138762626263</c:v>
                </c:pt>
                <c:pt idx="15">
                  <c:v>939.600301087801</c:v>
                </c:pt>
                <c:pt idx="16">
                  <c:v>726.418482905983</c:v>
                </c:pt>
                <c:pt idx="17">
                  <c:v>726.418482905983</c:v>
                </c:pt>
                <c:pt idx="18">
                  <c:v>726.418482905983</c:v>
                </c:pt>
                <c:pt idx="19">
                  <c:v>726.418482905983</c:v>
                </c:pt>
                <c:pt idx="20">
                  <c:v>726.418482905983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897.858441558442</c:v>
                </c:pt>
                <c:pt idx="40">
                  <c:v>761.858441558442</c:v>
                </c:pt>
                <c:pt idx="41">
                  <c:v>612.558441558442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</c:ser>
        <c:gapWidth val="20"/>
        <c:overlap val="100"/>
        <c:axId val="35880132"/>
        <c:axId val="26739888"/>
      </c:barChart>
      <c:catAx>
        <c:axId val="35880132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قیمت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739888"/>
        <c:crosses val="autoZero"/>
        <c:auto val="1"/>
        <c:lblAlgn val="ctr"/>
        <c:lblOffset val="100"/>
        <c:noMultiLvlLbl val="0"/>
      </c:catAx>
      <c:valAx>
        <c:axId val="2673988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حجم معاملات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88013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160920</xdr:rowOff>
    </xdr:from>
    <xdr:to>
      <xdr:col>14</xdr:col>
      <xdr:colOff>78480</xdr:colOff>
      <xdr:row>40</xdr:row>
      <xdr:rowOff>121320</xdr:rowOff>
    </xdr:to>
    <xdr:graphicFrame>
      <xdr:nvGraphicFramePr>
        <xdr:cNvPr id="0" name="Chart 1"/>
        <xdr:cNvGraphicFramePr/>
      </xdr:nvGraphicFramePr>
      <xdr:xfrm>
        <a:off x="0" y="781200"/>
        <a:ext cx="8639640" cy="71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0"/>
  </cols>
  <sheetData>
    <row r="1" customFormat="false" ht="17.9" hidden="false" customHeight="false" outlineLevel="0" collapsed="false">
      <c r="A1" s="1" t="s">
        <v>0</v>
      </c>
    </row>
    <row r="3" customFormat="false" ht="48" hidden="false" customHeight="true" outlineLevel="0" collapsed="false">
      <c r="A3" s="2" t="s">
        <v>1</v>
      </c>
      <c r="B3" s="3" t="s">
        <v>2</v>
      </c>
    </row>
    <row r="4" customFormat="false" ht="48" hidden="false" customHeight="true" outlineLevel="0" collapsed="false">
      <c r="A4" s="2" t="s">
        <v>3</v>
      </c>
      <c r="B4" s="3" t="s">
        <v>4</v>
      </c>
    </row>
    <row r="5" customFormat="false" ht="48" hidden="false" customHeight="true" outlineLevel="0" collapsed="false">
      <c r="A5" s="2" t="s">
        <v>5</v>
      </c>
      <c r="B5" s="3" t="s">
        <v>6</v>
      </c>
    </row>
    <row r="6" customFormat="false" ht="18" hidden="false" customHeight="true" outlineLevel="0" collapsed="false">
      <c r="A6" s="2" t="s">
        <v>7</v>
      </c>
      <c r="B6" s="3" t="s">
        <v>8</v>
      </c>
    </row>
    <row r="7" customFormat="false" ht="48" hidden="false" customHeight="true" outlineLevel="0" collapsed="false">
      <c r="A7" s="2" t="s">
        <v>9</v>
      </c>
      <c r="B7" s="3" t="s">
        <v>10</v>
      </c>
    </row>
    <row r="9" customFormat="false" ht="48" hidden="false" customHeight="true" outlineLevel="0" collapsed="false">
      <c r="A9" s="2" t="s">
        <v>11</v>
      </c>
      <c r="B9" s="3" t="s">
        <v>12</v>
      </c>
    </row>
    <row r="10" customFormat="false" ht="48" hidden="false" customHeight="true" outlineLevel="0" collapsed="false">
      <c r="A10" s="2" t="s">
        <v>13</v>
      </c>
      <c r="B10" s="3" t="s">
        <v>14</v>
      </c>
    </row>
    <row r="11" customFormat="false" ht="48" hidden="false" customHeight="true" outlineLevel="0" collapsed="false">
      <c r="A11" s="2" t="s">
        <v>15</v>
      </c>
      <c r="B11" s="3" t="s">
        <v>16</v>
      </c>
    </row>
    <row r="12" customFormat="false" ht="18" hidden="false" customHeight="true" outlineLevel="0" collapsed="false">
      <c r="A12" s="2" t="s">
        <v>17</v>
      </c>
      <c r="B12" s="3" t="s">
        <v>18</v>
      </c>
    </row>
    <row r="13" customFormat="false" ht="18" hidden="false" customHeight="true" outlineLevel="0" collapsed="false">
      <c r="A13" s="2" t="s">
        <v>19</v>
      </c>
      <c r="B13" s="3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6"/>
    <col collapsed="false" customWidth="true" hidden="false" outlineLevel="0" max="8" min="5" style="0" width="14"/>
  </cols>
  <sheetData>
    <row r="1" customFormat="false" ht="17.35" hidden="false" customHeight="false" outlineLevel="0" collapsed="false">
      <c r="A1" s="4" t="s">
        <v>21</v>
      </c>
    </row>
    <row r="2" customFormat="false" ht="31.5" hidden="false" customHeight="true" outlineLevel="0" collapsed="false">
      <c r="A2" s="5" t="s">
        <v>22</v>
      </c>
      <c r="B2" s="5"/>
      <c r="C2" s="5"/>
      <c r="D2" s="5"/>
      <c r="E2" s="5"/>
      <c r="F2" s="5"/>
      <c r="G2" s="5"/>
      <c r="H2" s="5"/>
    </row>
    <row r="4" customFormat="false" ht="33.75" hidden="false" customHeight="true" outlineLevel="0" collapsed="false">
      <c r="A4" s="6" t="s">
        <v>23</v>
      </c>
      <c r="B4" s="6" t="s">
        <v>24</v>
      </c>
      <c r="C4" s="6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6" t="s">
        <v>30</v>
      </c>
    </row>
    <row r="5" customFormat="false" ht="15" hidden="false" customHeight="false" outlineLevel="0" collapsed="false">
      <c r="A5" s="7" t="n">
        <v>1</v>
      </c>
      <c r="B5" s="8" t="n">
        <v>108.02</v>
      </c>
      <c r="C5" s="8" t="n">
        <v>106.26</v>
      </c>
      <c r="D5" s="8" t="n">
        <v>107.44</v>
      </c>
      <c r="E5" s="9" t="n">
        <v>1493</v>
      </c>
      <c r="F5" s="10" t="n">
        <f aca="false">IF(AND(ISNUMBER(B5),ISNUMBER(C5),ISNUMBER(E5)),INT((C5-ولوم_پروفایل!$B$7)/ولوم_پروفایل!$B$3+0.000000001),-1)</f>
        <v>31</v>
      </c>
      <c r="G5" s="10" t="n">
        <f aca="false">IF(F5&lt;0,-2,INT((B5-ولوم_پروفایل!$B$7)/ولوم_پروفایل!$B$3+0.000000001))</f>
        <v>40</v>
      </c>
      <c r="H5" s="11" t="n">
        <f aca="false">IF(F5&lt;0,0,E5/(G5-F5+1))</f>
        <v>149.3</v>
      </c>
    </row>
    <row r="6" customFormat="false" ht="15" hidden="false" customHeight="false" outlineLevel="0" collapsed="false">
      <c r="A6" s="7" t="n">
        <v>2</v>
      </c>
      <c r="B6" s="8" t="n">
        <v>108.39</v>
      </c>
      <c r="C6" s="8" t="n">
        <v>107.08</v>
      </c>
      <c r="D6" s="8" t="n">
        <v>107.55</v>
      </c>
      <c r="E6" s="9" t="n">
        <v>2893</v>
      </c>
      <c r="F6" s="10" t="n">
        <f aca="false">IF(AND(ISNUMBER(B6),ISNUMBER(C6),ISNUMBER(E6)),INT((C6-ولوم_پروفایل!$B$7)/ولوم_پروفایل!$B$3+0.000000001),-1)</f>
        <v>35</v>
      </c>
      <c r="G6" s="10" t="n">
        <f aca="false">IF(F6&lt;0,-2,INT((B6-ولوم_پروفایل!$B$7)/ولوم_پروفایل!$B$3+0.000000001))</f>
        <v>41</v>
      </c>
      <c r="H6" s="11" t="n">
        <f aca="false">IF(F6&lt;0,0,E6/(G6-F6+1))</f>
        <v>413.285714285714</v>
      </c>
    </row>
    <row r="7" customFormat="false" ht="15" hidden="false" customHeight="false" outlineLevel="0" collapsed="false">
      <c r="A7" s="7" t="n">
        <v>3</v>
      </c>
      <c r="B7" s="8" t="n">
        <v>106.99</v>
      </c>
      <c r="C7" s="8" t="n">
        <v>105.59</v>
      </c>
      <c r="D7" s="8" t="n">
        <v>106.07</v>
      </c>
      <c r="E7" s="9" t="n">
        <v>1552</v>
      </c>
      <c r="F7" s="10" t="n">
        <f aca="false">IF(AND(ISNUMBER(B7),ISNUMBER(C7),ISNUMBER(E7)),INT((C7-ولوم_پروفایل!$B$7)/ولوم_پروفایل!$B$3+0.000000001),-1)</f>
        <v>27</v>
      </c>
      <c r="G7" s="10" t="n">
        <f aca="false">IF(F7&lt;0,-2,INT((B7-ولوم_پروفایل!$B$7)/ولوم_پروفایل!$B$3+0.000000001))</f>
        <v>34</v>
      </c>
      <c r="H7" s="11" t="n">
        <f aca="false">IF(F7&lt;0,0,E7/(G7-F7+1))</f>
        <v>194</v>
      </c>
    </row>
    <row r="8" customFormat="false" ht="15" hidden="false" customHeight="false" outlineLevel="0" collapsed="false">
      <c r="A8" s="7" t="n">
        <v>4</v>
      </c>
      <c r="B8" s="8" t="n">
        <v>107.22</v>
      </c>
      <c r="C8" s="8" t="n">
        <v>105.28</v>
      </c>
      <c r="D8" s="8" t="n">
        <v>105.83</v>
      </c>
      <c r="E8" s="9" t="n">
        <v>1130</v>
      </c>
      <c r="F8" s="10" t="n">
        <f aca="false">IF(AND(ISNUMBER(B8),ISNUMBER(C8),ISNUMBER(E8)),INT((C8-ولوم_پروفایل!$B$7)/ولوم_پروفایل!$B$3+0.000000001),-1)</f>
        <v>26</v>
      </c>
      <c r="G8" s="10" t="n">
        <f aca="false">IF(F8&lt;0,-2,INT((B8-ولوم_پروفایل!$B$7)/ولوم_پروفایل!$B$3+0.000000001))</f>
        <v>36</v>
      </c>
      <c r="H8" s="11" t="n">
        <f aca="false">IF(F8&lt;0,0,E8/(G8-F8+1))</f>
        <v>102.727272727273</v>
      </c>
    </row>
    <row r="9" customFormat="false" ht="15" hidden="false" customHeight="false" outlineLevel="0" collapsed="false">
      <c r="A9" s="7" t="n">
        <v>5</v>
      </c>
      <c r="B9" s="8" t="n">
        <v>107.77</v>
      </c>
      <c r="C9" s="8" t="n">
        <v>105.14</v>
      </c>
      <c r="D9" s="8" t="n">
        <v>106.24</v>
      </c>
      <c r="E9" s="9" t="n">
        <v>2537</v>
      </c>
      <c r="F9" s="10" t="n">
        <f aca="false">IF(AND(ISNUMBER(B9),ISNUMBER(C9),ISNUMBER(E9)),INT((C9-ولوم_پروفایل!$B$7)/ولوم_پروفایل!$B$3+0.000000001),-1)</f>
        <v>25</v>
      </c>
      <c r="G9" s="10" t="n">
        <f aca="false">IF(F9&lt;0,-2,INT((B9-ولوم_پروفایل!$B$7)/ولوم_پروفایل!$B$3+0.000000001))</f>
        <v>38</v>
      </c>
      <c r="H9" s="11" t="n">
        <f aca="false">IF(F9&lt;0,0,E9/(G9-F9+1))</f>
        <v>181.214285714286</v>
      </c>
    </row>
    <row r="10" customFormat="false" ht="15" hidden="false" customHeight="false" outlineLevel="0" collapsed="false">
      <c r="A10" s="7" t="n">
        <v>6</v>
      </c>
      <c r="B10" s="8" t="n">
        <v>108.22</v>
      </c>
      <c r="C10" s="8" t="n">
        <v>106.33</v>
      </c>
      <c r="D10" s="8" t="n">
        <v>107.76</v>
      </c>
      <c r="E10" s="9" t="n">
        <v>2192</v>
      </c>
      <c r="F10" s="10" t="n">
        <f aca="false">IF(AND(ISNUMBER(B10),ISNUMBER(C10),ISNUMBER(E10)),INT((C10-ولوم_پروفایل!$B$7)/ولوم_پروفایل!$B$3+0.000000001),-1)</f>
        <v>31</v>
      </c>
      <c r="G10" s="10" t="n">
        <f aca="false">IF(F10&lt;0,-2,INT((B10-ولوم_پروفایل!$B$7)/ولوم_پروفایل!$B$3+0.000000001))</f>
        <v>41</v>
      </c>
      <c r="H10" s="11" t="n">
        <f aca="false">IF(F10&lt;0,0,E10/(G10-F10+1))</f>
        <v>199.272727272727</v>
      </c>
    </row>
    <row r="11" customFormat="false" ht="15" hidden="false" customHeight="false" outlineLevel="0" collapsed="false">
      <c r="A11" s="7" t="n">
        <v>7</v>
      </c>
      <c r="B11" s="8" t="n">
        <v>107.16</v>
      </c>
      <c r="C11" s="8" t="n">
        <v>105.85</v>
      </c>
      <c r="D11" s="8" t="n">
        <v>106.62</v>
      </c>
      <c r="E11" s="9" t="n">
        <v>3887</v>
      </c>
      <c r="F11" s="10" t="n">
        <f aca="false">IF(AND(ISNUMBER(B11),ISNUMBER(C11),ISNUMBER(E11)),INT((C11-ولوم_پروفایل!$B$7)/ولوم_پروفایل!$B$3+0.000000001),-1)</f>
        <v>29</v>
      </c>
      <c r="G11" s="10" t="n">
        <f aca="false">IF(F11&lt;0,-2,INT((B11-ولوم_پروفایل!$B$7)/ولوم_پروفایل!$B$3+0.000000001))</f>
        <v>35</v>
      </c>
      <c r="H11" s="11" t="n">
        <f aca="false">IF(F11&lt;0,0,E11/(G11-F11+1))</f>
        <v>555.285714285714</v>
      </c>
    </row>
    <row r="12" customFormat="false" ht="15" hidden="false" customHeight="false" outlineLevel="0" collapsed="false">
      <c r="A12" s="7" t="n">
        <v>8</v>
      </c>
      <c r="B12" s="8" t="n">
        <v>106.7</v>
      </c>
      <c r="C12" s="8" t="n">
        <v>104.43</v>
      </c>
      <c r="D12" s="8" t="n">
        <v>105.6</v>
      </c>
      <c r="E12" s="9" t="n">
        <v>1405</v>
      </c>
      <c r="F12" s="10" t="n">
        <f aca="false">IF(AND(ISNUMBER(B12),ISNUMBER(C12),ISNUMBER(E12)),INT((C12-ولوم_پروفایل!$B$7)/ولوم_پروفایل!$B$3+0.000000001),-1)</f>
        <v>22</v>
      </c>
      <c r="G12" s="10" t="n">
        <f aca="false">IF(F12&lt;0,-2,INT((B12-ولوم_پروفایل!$B$7)/ولوم_پروفایل!$B$3+0.000000001))</f>
        <v>33</v>
      </c>
      <c r="H12" s="11" t="n">
        <f aca="false">IF(F12&lt;0,0,E12/(G12-F12+1))</f>
        <v>117.083333333333</v>
      </c>
    </row>
    <row r="13" customFormat="false" ht="15" hidden="false" customHeight="false" outlineLevel="0" collapsed="false">
      <c r="A13" s="7" t="n">
        <v>9</v>
      </c>
      <c r="B13" s="8" t="n">
        <v>106.23</v>
      </c>
      <c r="C13" s="8" t="n">
        <v>105.28</v>
      </c>
      <c r="D13" s="8" t="n">
        <v>105.75</v>
      </c>
      <c r="E13" s="9" t="n">
        <v>1098</v>
      </c>
      <c r="F13" s="10" t="n">
        <f aca="false">IF(AND(ISNUMBER(B13),ISNUMBER(C13),ISNUMBER(E13)),INT((C13-ولوم_پروفایل!$B$7)/ولوم_پروفایل!$B$3+0.000000001),-1)</f>
        <v>26</v>
      </c>
      <c r="G13" s="10" t="n">
        <f aca="false">IF(F13&lt;0,-2,INT((B13-ولوم_پروفایل!$B$7)/ولوم_پروفایل!$B$3+0.000000001))</f>
        <v>31</v>
      </c>
      <c r="H13" s="11" t="n">
        <f aca="false">IF(F13&lt;0,0,E13/(G13-F13+1))</f>
        <v>183</v>
      </c>
    </row>
    <row r="14" customFormat="false" ht="15" hidden="false" customHeight="false" outlineLevel="0" collapsed="false">
      <c r="A14" s="7" t="n">
        <v>10</v>
      </c>
      <c r="B14" s="8" t="n">
        <v>107.24</v>
      </c>
      <c r="C14" s="8" t="n">
        <v>105.55</v>
      </c>
      <c r="D14" s="8" t="n">
        <v>106.33</v>
      </c>
      <c r="E14" s="9" t="n">
        <v>3145</v>
      </c>
      <c r="F14" s="10" t="n">
        <f aca="false">IF(AND(ISNUMBER(B14),ISNUMBER(C14),ISNUMBER(E14)),INT((C14-ولوم_پروفایل!$B$7)/ولوم_پروفایل!$B$3+0.000000001),-1)</f>
        <v>27</v>
      </c>
      <c r="G14" s="10" t="n">
        <f aca="false">IF(F14&lt;0,-2,INT((B14-ولوم_پروفایل!$B$7)/ولوم_پروفایل!$B$3+0.000000001))</f>
        <v>36</v>
      </c>
      <c r="H14" s="11" t="n">
        <f aca="false">IF(F14&lt;0,0,E14/(G14-F14+1))</f>
        <v>314.5</v>
      </c>
    </row>
    <row r="15" customFormat="false" ht="15" hidden="false" customHeight="false" outlineLevel="0" collapsed="false">
      <c r="A15" s="7" t="n">
        <v>11</v>
      </c>
      <c r="B15" s="8" t="n">
        <v>106.94</v>
      </c>
      <c r="C15" s="8" t="n">
        <v>104.83</v>
      </c>
      <c r="D15" s="8" t="n">
        <v>106.18</v>
      </c>
      <c r="E15" s="9" t="n">
        <v>3510</v>
      </c>
      <c r="F15" s="10" t="n">
        <f aca="false">IF(AND(ISNUMBER(B15),ISNUMBER(C15),ISNUMBER(E15)),INT((C15-ولوم_پروفایل!$B$7)/ولوم_پروفایل!$B$3+0.000000001),-1)</f>
        <v>24</v>
      </c>
      <c r="G15" s="10" t="n">
        <f aca="false">IF(F15&lt;0,-2,INT((B15-ولوم_پروفایل!$B$7)/ولوم_پروفایل!$B$3+0.000000001))</f>
        <v>34</v>
      </c>
      <c r="H15" s="11" t="n">
        <f aca="false">IF(F15&lt;0,0,E15/(G15-F15+1))</f>
        <v>319.090909090909</v>
      </c>
    </row>
    <row r="16" customFormat="false" ht="15" hidden="false" customHeight="false" outlineLevel="0" collapsed="false">
      <c r="A16" s="7" t="n">
        <v>12</v>
      </c>
      <c r="B16" s="8" t="n">
        <v>106.45</v>
      </c>
      <c r="C16" s="8" t="n">
        <v>104.33</v>
      </c>
      <c r="D16" s="8" t="n">
        <v>105.36</v>
      </c>
      <c r="E16" s="9" t="n">
        <v>2330</v>
      </c>
      <c r="F16" s="10" t="n">
        <f aca="false">IF(AND(ISNUMBER(B16),ISNUMBER(C16),ISNUMBER(E16)),INT((C16-ولوم_پروفایل!$B$7)/ولوم_پروفایل!$B$3+0.000000001),-1)</f>
        <v>21</v>
      </c>
      <c r="G16" s="10" t="n">
        <f aca="false">IF(F16&lt;0,-2,INT((B16-ولوم_پروفایل!$B$7)/ولوم_پروفایل!$B$3+0.000000001))</f>
        <v>32</v>
      </c>
      <c r="H16" s="11" t="n">
        <f aca="false">IF(F16&lt;0,0,E16/(G16-F16+1))</f>
        <v>194.166666666667</v>
      </c>
    </row>
    <row r="17" customFormat="false" ht="15" hidden="false" customHeight="false" outlineLevel="0" collapsed="false">
      <c r="A17" s="7" t="n">
        <v>13</v>
      </c>
      <c r="B17" s="8" t="n">
        <v>106.84</v>
      </c>
      <c r="C17" s="8" t="n">
        <v>104.52</v>
      </c>
      <c r="D17" s="8" t="n">
        <v>106.1</v>
      </c>
      <c r="E17" s="9" t="n">
        <v>1640</v>
      </c>
      <c r="F17" s="10" t="n">
        <f aca="false">IF(AND(ISNUMBER(B17),ISNUMBER(C17),ISNUMBER(E17)),INT((C17-ولوم_پروفایل!$B$7)/ولوم_پروفایل!$B$3+0.000000001),-1)</f>
        <v>22</v>
      </c>
      <c r="G17" s="10" t="n">
        <f aca="false">IF(F17&lt;0,-2,INT((B17-ولوم_پروفایل!$B$7)/ولوم_پروفایل!$B$3+0.000000001))</f>
        <v>34</v>
      </c>
      <c r="H17" s="11" t="n">
        <f aca="false">IF(F17&lt;0,0,E17/(G17-F17+1))</f>
        <v>126.153846153846</v>
      </c>
    </row>
    <row r="18" customFormat="false" ht="15" hidden="false" customHeight="false" outlineLevel="0" collapsed="false">
      <c r="A18" s="7" t="n">
        <v>14</v>
      </c>
      <c r="B18" s="8" t="n">
        <v>107.14</v>
      </c>
      <c r="C18" s="8" t="n">
        <v>105.25</v>
      </c>
      <c r="D18" s="8" t="n">
        <v>105.83</v>
      </c>
      <c r="E18" s="9" t="n">
        <v>1619</v>
      </c>
      <c r="F18" s="10" t="n">
        <f aca="false">IF(AND(ISNUMBER(B18),ISNUMBER(C18),ISNUMBER(E18)),INT((C18-ولوم_پروفایل!$B$7)/ولوم_پروفایل!$B$3+0.000000001),-1)</f>
        <v>26</v>
      </c>
      <c r="G18" s="10" t="n">
        <f aca="false">IF(F18&lt;0,-2,INT((B18-ولوم_پروفایل!$B$7)/ولوم_پروفایل!$B$3+0.000000001))</f>
        <v>35</v>
      </c>
      <c r="H18" s="11" t="n">
        <f aca="false">IF(F18&lt;0,0,E18/(G18-F18+1))</f>
        <v>161.9</v>
      </c>
    </row>
    <row r="19" customFormat="false" ht="15" hidden="false" customHeight="false" outlineLevel="0" collapsed="false">
      <c r="A19" s="7" t="n">
        <v>15</v>
      </c>
      <c r="B19" s="8" t="n">
        <v>105.56</v>
      </c>
      <c r="C19" s="8" t="n">
        <v>103.04</v>
      </c>
      <c r="D19" s="8" t="n">
        <v>104.36</v>
      </c>
      <c r="E19" s="9" t="n">
        <v>1774</v>
      </c>
      <c r="F19" s="10" t="n">
        <f aca="false">IF(AND(ISNUMBER(B19),ISNUMBER(C19),ISNUMBER(E19)),INT((C19-ولوم_پروفایل!$B$7)/ولوم_پروفایل!$B$3+0.000000001),-1)</f>
        <v>15</v>
      </c>
      <c r="G19" s="10" t="n">
        <f aca="false">IF(F19&lt;0,-2,INT((B19-ولوم_پروفایل!$B$7)/ولوم_پروفایل!$B$3+0.000000001))</f>
        <v>27</v>
      </c>
      <c r="H19" s="11" t="n">
        <f aca="false">IF(F19&lt;0,0,E19/(G19-F19+1))</f>
        <v>136.461538461538</v>
      </c>
    </row>
    <row r="20" customFormat="false" ht="15" hidden="false" customHeight="false" outlineLevel="0" collapsed="false">
      <c r="A20" s="7" t="n">
        <v>16</v>
      </c>
      <c r="B20" s="8" t="n">
        <v>106.34</v>
      </c>
      <c r="C20" s="8" t="n">
        <v>104.33</v>
      </c>
      <c r="D20" s="8" t="n">
        <v>105.56</v>
      </c>
      <c r="E20" s="9" t="n">
        <v>1813</v>
      </c>
      <c r="F20" s="10" t="n">
        <f aca="false">IF(AND(ISNUMBER(B20),ISNUMBER(C20),ISNUMBER(E20)),INT((C20-ولوم_پروفایل!$B$7)/ولوم_پروفایل!$B$3+0.000000001),-1)</f>
        <v>21</v>
      </c>
      <c r="G20" s="10" t="n">
        <f aca="false">IF(F20&lt;0,-2,INT((B20-ولوم_پروفایل!$B$7)/ولوم_پروفایل!$B$3+0.000000001))</f>
        <v>31</v>
      </c>
      <c r="H20" s="11" t="n">
        <f aca="false">IF(F20&lt;0,0,E20/(G20-F20+1))</f>
        <v>164.818181818182</v>
      </c>
    </row>
    <row r="21" customFormat="false" ht="15" hidden="false" customHeight="false" outlineLevel="0" collapsed="false">
      <c r="A21" s="7" t="n">
        <v>17</v>
      </c>
      <c r="B21" s="8" t="n">
        <v>106.76</v>
      </c>
      <c r="C21" s="8" t="n">
        <v>104.41</v>
      </c>
      <c r="D21" s="8" t="n">
        <v>105.82</v>
      </c>
      <c r="E21" s="9" t="n">
        <v>2458</v>
      </c>
      <c r="F21" s="10" t="n">
        <f aca="false">IF(AND(ISNUMBER(B21),ISNUMBER(C21),ISNUMBER(E21)),INT((C21-ولوم_پروفایل!$B$7)/ولوم_پروفایل!$B$3+0.000000001),-1)</f>
        <v>22</v>
      </c>
      <c r="G21" s="10" t="n">
        <f aca="false">IF(F21&lt;0,-2,INT((B21-ولوم_پروفایل!$B$7)/ولوم_پروفایل!$B$3+0.000000001))</f>
        <v>33</v>
      </c>
      <c r="H21" s="11" t="n">
        <f aca="false">IF(F21&lt;0,0,E21/(G21-F21+1))</f>
        <v>204.833333333333</v>
      </c>
    </row>
    <row r="22" customFormat="false" ht="15" hidden="false" customHeight="false" outlineLevel="0" collapsed="false">
      <c r="A22" s="7" t="n">
        <v>18</v>
      </c>
      <c r="B22" s="8" t="n">
        <v>106.93</v>
      </c>
      <c r="C22" s="8" t="n">
        <v>105.26</v>
      </c>
      <c r="D22" s="8" t="n">
        <v>105.73</v>
      </c>
      <c r="E22" s="9" t="n">
        <v>2010</v>
      </c>
      <c r="F22" s="10" t="n">
        <f aca="false">IF(AND(ISNUMBER(B22),ISNUMBER(C22),ISNUMBER(E22)),INT((C22-ولوم_پروفایل!$B$7)/ولوم_پروفایل!$B$3+0.000000001),-1)</f>
        <v>26</v>
      </c>
      <c r="G22" s="10" t="n">
        <f aca="false">IF(F22&lt;0,-2,INT((B22-ولوم_پروفایل!$B$7)/ولوم_پروفایل!$B$3+0.000000001))</f>
        <v>34</v>
      </c>
      <c r="H22" s="11" t="n">
        <f aca="false">IF(F22&lt;0,0,E22/(G22-F22+1))</f>
        <v>223.333333333333</v>
      </c>
    </row>
    <row r="23" customFormat="false" ht="15" hidden="false" customHeight="false" outlineLevel="0" collapsed="false">
      <c r="A23" s="7" t="n">
        <v>19</v>
      </c>
      <c r="B23" s="8" t="n">
        <v>107.8</v>
      </c>
      <c r="C23" s="8" t="n">
        <v>104.82</v>
      </c>
      <c r="D23" s="8" t="n">
        <v>106.21</v>
      </c>
      <c r="E23" s="9" t="n">
        <v>2176</v>
      </c>
      <c r="F23" s="10" t="n">
        <f aca="false">IF(AND(ISNUMBER(B23),ISNUMBER(C23),ISNUMBER(E23)),INT((C23-ولوم_پروفایل!$B$7)/ولوم_پروفایل!$B$3+0.000000001),-1)</f>
        <v>24</v>
      </c>
      <c r="G23" s="10" t="n">
        <f aca="false">IF(F23&lt;0,-2,INT((B23-ولوم_پروفایل!$B$7)/ولوم_پروفایل!$B$3+0.000000001))</f>
        <v>39</v>
      </c>
      <c r="H23" s="11" t="n">
        <f aca="false">IF(F23&lt;0,0,E23/(G23-F23+1))</f>
        <v>136</v>
      </c>
    </row>
    <row r="24" customFormat="false" ht="15" hidden="false" customHeight="false" outlineLevel="0" collapsed="false">
      <c r="A24" s="7" t="n">
        <v>20</v>
      </c>
      <c r="B24" s="8" t="n">
        <v>107.04</v>
      </c>
      <c r="C24" s="8" t="n">
        <v>105.41</v>
      </c>
      <c r="D24" s="8" t="n">
        <v>105.84</v>
      </c>
      <c r="E24" s="9" t="n">
        <v>1569</v>
      </c>
      <c r="F24" s="10" t="n">
        <f aca="false">IF(AND(ISNUMBER(B24),ISNUMBER(C24),ISNUMBER(E24)),INT((C24-ولوم_پروفایل!$B$7)/ولوم_پروفایل!$B$3+0.000000001),-1)</f>
        <v>27</v>
      </c>
      <c r="G24" s="10" t="n">
        <f aca="false">IF(F24&lt;0,-2,INT((B24-ولوم_پروفایل!$B$7)/ولوم_پروفایل!$B$3+0.000000001))</f>
        <v>35</v>
      </c>
      <c r="H24" s="11" t="n">
        <f aca="false">IF(F24&lt;0,0,E24/(G24-F24+1))</f>
        <v>174.333333333333</v>
      </c>
    </row>
    <row r="25" customFormat="false" ht="15" hidden="false" customHeight="false" outlineLevel="0" collapsed="false">
      <c r="A25" s="7" t="n">
        <v>21</v>
      </c>
      <c r="B25" s="8" t="n">
        <v>105.32</v>
      </c>
      <c r="C25" s="8" t="n">
        <v>104.31</v>
      </c>
      <c r="D25" s="8" t="n">
        <v>104.78</v>
      </c>
      <c r="E25" s="9" t="n">
        <v>2133</v>
      </c>
      <c r="F25" s="10" t="n">
        <f aca="false">IF(AND(ISNUMBER(B25),ISNUMBER(C25),ISNUMBER(E25)),INT((C25-ولوم_پروفایل!$B$7)/ولوم_پروفایل!$B$3+0.000000001),-1)</f>
        <v>21</v>
      </c>
      <c r="G25" s="10" t="n">
        <f aca="false">IF(F25&lt;0,-2,INT((B25-ولوم_پروفایل!$B$7)/ولوم_پروفایل!$B$3+0.000000001))</f>
        <v>26</v>
      </c>
      <c r="H25" s="11" t="n">
        <f aca="false">IF(F25&lt;0,0,E25/(G25-F25+1))</f>
        <v>355.5</v>
      </c>
    </row>
    <row r="26" customFormat="false" ht="15" hidden="false" customHeight="false" outlineLevel="0" collapsed="false">
      <c r="A26" s="7" t="n">
        <v>22</v>
      </c>
      <c r="B26" s="8" t="n">
        <v>104.29</v>
      </c>
      <c r="C26" s="8" t="n">
        <v>102.72</v>
      </c>
      <c r="D26" s="8" t="n">
        <v>103.59</v>
      </c>
      <c r="E26" s="9" t="n">
        <v>2323</v>
      </c>
      <c r="F26" s="10" t="n">
        <f aca="false">IF(AND(ISNUMBER(B26),ISNUMBER(C26),ISNUMBER(E26)),INT((C26-ولوم_پروفایل!$B$7)/ولوم_پروفایل!$B$3+0.000000001),-1)</f>
        <v>13</v>
      </c>
      <c r="G26" s="10" t="n">
        <f aca="false">IF(F26&lt;0,-2,INT((B26-ولوم_پروفایل!$B$7)/ولوم_پروفایل!$B$3+0.000000001))</f>
        <v>21</v>
      </c>
      <c r="H26" s="11" t="n">
        <f aca="false">IF(F26&lt;0,0,E26/(G26-F26+1))</f>
        <v>258.111111111111</v>
      </c>
    </row>
    <row r="27" customFormat="false" ht="15" hidden="false" customHeight="false" outlineLevel="0" collapsed="false">
      <c r="A27" s="7" t="n">
        <v>23</v>
      </c>
      <c r="B27" s="8" t="n">
        <v>103.19</v>
      </c>
      <c r="C27" s="8" t="n">
        <v>101.19</v>
      </c>
      <c r="D27" s="8" t="n">
        <v>102.25</v>
      </c>
      <c r="E27" s="9" t="n">
        <v>2345</v>
      </c>
      <c r="F27" s="10" t="n">
        <f aca="false">IF(AND(ISNUMBER(B27),ISNUMBER(C27),ISNUMBER(E27)),INT((C27-ولوم_پروفایل!$B$7)/ولوم_پروفایل!$B$3+0.000000001),-1)</f>
        <v>5</v>
      </c>
      <c r="G27" s="10" t="n">
        <f aca="false">IF(F27&lt;0,-2,INT((B27-ولوم_پروفایل!$B$7)/ولوم_پروفایل!$B$3+0.000000001))</f>
        <v>15</v>
      </c>
      <c r="H27" s="11" t="n">
        <f aca="false">IF(F27&lt;0,0,E27/(G27-F27+1))</f>
        <v>213.181818181818</v>
      </c>
    </row>
    <row r="28" customFormat="false" ht="15" hidden="false" customHeight="false" outlineLevel="0" collapsed="false">
      <c r="A28" s="7" t="n">
        <v>24</v>
      </c>
      <c r="B28" s="8" t="n">
        <v>104.71</v>
      </c>
      <c r="C28" s="8" t="n">
        <v>102.54</v>
      </c>
      <c r="D28" s="8" t="n">
        <v>103.27</v>
      </c>
      <c r="E28" s="9" t="n">
        <v>1484</v>
      </c>
      <c r="F28" s="10" t="n">
        <f aca="false">IF(AND(ISNUMBER(B28),ISNUMBER(C28),ISNUMBER(E28)),INT((C28-ولوم_پروفایل!$B$7)/ولوم_پروفایل!$B$3+0.000000001),-1)</f>
        <v>12</v>
      </c>
      <c r="G28" s="10" t="n">
        <f aca="false">IF(F28&lt;0,-2,INT((B28-ولوم_پروفایل!$B$7)/ولوم_پروفایل!$B$3+0.000000001))</f>
        <v>23</v>
      </c>
      <c r="H28" s="11" t="n">
        <f aca="false">IF(F28&lt;0,0,E28/(G28-F28+1))</f>
        <v>123.666666666667</v>
      </c>
    </row>
    <row r="29" customFormat="false" ht="15" hidden="false" customHeight="false" outlineLevel="0" collapsed="false">
      <c r="A29" s="7" t="n">
        <v>25</v>
      </c>
      <c r="B29" s="8" t="n">
        <v>104.28</v>
      </c>
      <c r="C29" s="8" t="n">
        <v>101.27</v>
      </c>
      <c r="D29" s="8" t="n">
        <v>102.82</v>
      </c>
      <c r="E29" s="9" t="n">
        <v>997</v>
      </c>
      <c r="F29" s="10" t="n">
        <f aca="false">IF(AND(ISNUMBER(B29),ISNUMBER(C29),ISNUMBER(E29)),INT((C29-ولوم_پروفایل!$B$7)/ولوم_پروفایل!$B$3+0.000000001),-1)</f>
        <v>6</v>
      </c>
      <c r="G29" s="10" t="n">
        <f aca="false">IF(F29&lt;0,-2,INT((B29-ولوم_پروفایل!$B$7)/ولوم_پروفایل!$B$3+0.000000001))</f>
        <v>21</v>
      </c>
      <c r="H29" s="11" t="n">
        <f aca="false">IF(F29&lt;0,0,E29/(G29-F29+1))</f>
        <v>62.3125</v>
      </c>
    </row>
    <row r="30" customFormat="false" ht="15" hidden="false" customHeight="false" outlineLevel="0" collapsed="false">
      <c r="A30" s="7" t="n">
        <v>26</v>
      </c>
      <c r="B30" s="8" t="n">
        <v>102.46</v>
      </c>
      <c r="C30" s="8" t="n">
        <v>101.1</v>
      </c>
      <c r="D30" s="8" t="n">
        <v>101.78</v>
      </c>
      <c r="E30" s="9" t="n">
        <v>1612</v>
      </c>
      <c r="F30" s="10" t="n">
        <f aca="false">IF(AND(ISNUMBER(B30),ISNUMBER(C30),ISNUMBER(E30)),INT((C30-ولوم_پروفایل!$B$7)/ولوم_پروفایل!$B$3+0.000000001),-1)</f>
        <v>5</v>
      </c>
      <c r="G30" s="10" t="n">
        <f aca="false">IF(F30&lt;0,-2,INT((B30-ولوم_پروفایل!$B$7)/ولوم_پروفایل!$B$3+0.000000001))</f>
        <v>12</v>
      </c>
      <c r="H30" s="11" t="n">
        <f aca="false">IF(F30&lt;0,0,E30/(G30-F30+1))</f>
        <v>201.5</v>
      </c>
    </row>
    <row r="31" customFormat="false" ht="15" hidden="false" customHeight="false" outlineLevel="0" collapsed="false">
      <c r="A31" s="7" t="n">
        <v>27</v>
      </c>
      <c r="B31" s="8" t="n">
        <v>102.78</v>
      </c>
      <c r="C31" s="8" t="n">
        <v>101.66</v>
      </c>
      <c r="D31" s="8" t="n">
        <v>102.07</v>
      </c>
      <c r="E31" s="9" t="n">
        <v>1490</v>
      </c>
      <c r="F31" s="10" t="n">
        <f aca="false">IF(AND(ISNUMBER(B31),ISNUMBER(C31),ISNUMBER(E31)),INT((C31-ولوم_پروفایل!$B$7)/ولوم_پروفایل!$B$3+0.000000001),-1)</f>
        <v>8</v>
      </c>
      <c r="G31" s="10" t="n">
        <f aca="false">IF(F31&lt;0,-2,INT((B31-ولوم_پروفایل!$B$7)/ولوم_پروفایل!$B$3+0.000000001))</f>
        <v>13</v>
      </c>
      <c r="H31" s="11" t="n">
        <f aca="false">IF(F31&lt;0,0,E31/(G31-F31+1))</f>
        <v>248.333333333333</v>
      </c>
    </row>
    <row r="32" customFormat="false" ht="15" hidden="false" customHeight="false" outlineLevel="0" collapsed="false">
      <c r="A32" s="7" t="n">
        <v>28</v>
      </c>
      <c r="B32" s="8" t="n">
        <v>102.73</v>
      </c>
      <c r="C32" s="8" t="n">
        <v>100.11</v>
      </c>
      <c r="D32" s="8" t="n">
        <v>101.65</v>
      </c>
      <c r="E32" s="9" t="n">
        <v>1990</v>
      </c>
      <c r="F32" s="10" t="n">
        <f aca="false">IF(AND(ISNUMBER(B32),ISNUMBER(C32),ISNUMBER(E32)),INT((C32-ولوم_پروفایل!$B$7)/ولوم_پروفایل!$B$3+0.000000001),-1)</f>
        <v>0</v>
      </c>
      <c r="G32" s="10" t="n">
        <f aca="false">IF(F32&lt;0,-2,INT((B32-ولوم_پروفایل!$B$7)/ولوم_پروفایل!$B$3+0.000000001))</f>
        <v>13</v>
      </c>
      <c r="H32" s="11" t="n">
        <f aca="false">IF(F32&lt;0,0,E32/(G32-F32+1))</f>
        <v>142.142857142857</v>
      </c>
    </row>
    <row r="33" customFormat="false" ht="15" hidden="false" customHeight="false" outlineLevel="0" collapsed="false">
      <c r="A33" s="7" t="n">
        <v>29</v>
      </c>
      <c r="B33" s="8" t="n">
        <v>102.84</v>
      </c>
      <c r="C33" s="8" t="n">
        <v>100.49</v>
      </c>
      <c r="D33" s="8" t="n">
        <v>101.7</v>
      </c>
      <c r="E33" s="9" t="n">
        <v>819</v>
      </c>
      <c r="F33" s="10" t="n">
        <f aca="false">IF(AND(ISNUMBER(B33),ISNUMBER(C33),ISNUMBER(E33)),INT((C33-ولوم_پروفایل!$B$7)/ولوم_پروفایل!$B$3+0.000000001),-1)</f>
        <v>2</v>
      </c>
      <c r="G33" s="10" t="n">
        <f aca="false">IF(F33&lt;0,-2,INT((B33-ولوم_پروفایل!$B$7)/ولوم_پروفایل!$B$3+0.000000001))</f>
        <v>14</v>
      </c>
      <c r="H33" s="11" t="n">
        <f aca="false">IF(F33&lt;0,0,E33/(G33-F33+1))</f>
        <v>63</v>
      </c>
    </row>
    <row r="34" customFormat="false" ht="15" hidden="false" customHeight="false" outlineLevel="0" collapsed="false">
      <c r="A34" s="7" t="n">
        <v>30</v>
      </c>
      <c r="B34" s="8" t="n">
        <v>104.31</v>
      </c>
      <c r="C34" s="8" t="n">
        <v>101.53</v>
      </c>
      <c r="D34" s="8" t="n">
        <v>102.98</v>
      </c>
      <c r="E34" s="9" t="n">
        <v>2188</v>
      </c>
      <c r="F34" s="10" t="n">
        <f aca="false">IF(AND(ISNUMBER(B34),ISNUMBER(C34),ISNUMBER(E34)),INT((C34-ولوم_پروفایل!$B$7)/ولوم_پروفایل!$B$3+0.000000001),-1)</f>
        <v>7</v>
      </c>
      <c r="G34" s="10" t="n">
        <f aca="false">IF(F34&lt;0,-2,INT((B34-ولوم_پروفایل!$B$7)/ولوم_پروفایل!$B$3+0.000000001))</f>
        <v>21</v>
      </c>
      <c r="H34" s="11" t="n">
        <f aca="false">IF(F34&lt;0,0,E34/(G34-F34+1))</f>
        <v>145.866666666667</v>
      </c>
    </row>
    <row r="35" customFormat="false" ht="15" hidden="false" customHeight="false" outlineLevel="0" collapsed="false">
      <c r="A35" s="7"/>
      <c r="B35" s="8"/>
      <c r="C35" s="8"/>
      <c r="D35" s="8"/>
      <c r="E35" s="9"/>
      <c r="F35" s="10" t="n">
        <f aca="false">IF(AND(ISNUMBER(B35),ISNUMBER(C35),ISNUMBER(E35)),INT((C35-ولوم_پروفایل!$B$7)/ولوم_پروفایل!$B$3+0.000000001),-1)</f>
        <v>-1</v>
      </c>
      <c r="G35" s="10" t="n">
        <f aca="false">IF(F35&lt;0,-2,INT((B35-ولوم_پروفایل!$B$7)/ولوم_پروفایل!$B$3+0.000000001))</f>
        <v>-2</v>
      </c>
      <c r="H35" s="11" t="n">
        <f aca="false">IF(F35&lt;0,0,E35/(G35-F35+1))</f>
        <v>0</v>
      </c>
    </row>
    <row r="36" customFormat="false" ht="15" hidden="false" customHeight="false" outlineLevel="0" collapsed="false">
      <c r="A36" s="7"/>
      <c r="B36" s="8"/>
      <c r="C36" s="8"/>
      <c r="D36" s="8"/>
      <c r="E36" s="9"/>
      <c r="F36" s="10" t="n">
        <f aca="false">IF(AND(ISNUMBER(B36),ISNUMBER(C36),ISNUMBER(E36)),INT((C36-ولوم_پروفایل!$B$7)/ولوم_پروفایل!$B$3+0.000000001),-1)</f>
        <v>-1</v>
      </c>
      <c r="G36" s="10" t="n">
        <f aca="false">IF(F36&lt;0,-2,INT((B36-ولوم_پروفایل!$B$7)/ولوم_پروفایل!$B$3+0.000000001))</f>
        <v>-2</v>
      </c>
      <c r="H36" s="11" t="n">
        <f aca="false">IF(F36&lt;0,0,E36/(G36-F36+1))</f>
        <v>0</v>
      </c>
    </row>
    <row r="37" customFormat="false" ht="15" hidden="false" customHeight="false" outlineLevel="0" collapsed="false">
      <c r="A37" s="7"/>
      <c r="B37" s="8"/>
      <c r="C37" s="8"/>
      <c r="D37" s="8"/>
      <c r="E37" s="9"/>
      <c r="F37" s="10" t="n">
        <f aca="false">IF(AND(ISNUMBER(B37),ISNUMBER(C37),ISNUMBER(E37)),INT((C37-ولوم_پروفایل!$B$7)/ولوم_پروفایل!$B$3+0.000000001),-1)</f>
        <v>-1</v>
      </c>
      <c r="G37" s="10" t="n">
        <f aca="false">IF(F37&lt;0,-2,INT((B37-ولوم_پروفایل!$B$7)/ولوم_پروفایل!$B$3+0.000000001))</f>
        <v>-2</v>
      </c>
      <c r="H37" s="11" t="n">
        <f aca="false">IF(F37&lt;0,0,E37/(G37-F37+1))</f>
        <v>0</v>
      </c>
    </row>
    <row r="38" customFormat="false" ht="15" hidden="false" customHeight="false" outlineLevel="0" collapsed="false">
      <c r="A38" s="7"/>
      <c r="B38" s="8"/>
      <c r="C38" s="8"/>
      <c r="D38" s="8"/>
      <c r="E38" s="9"/>
      <c r="F38" s="10" t="n">
        <f aca="false">IF(AND(ISNUMBER(B38),ISNUMBER(C38),ISNUMBER(E38)),INT((C38-ولوم_پروفایل!$B$7)/ولوم_پروفایل!$B$3+0.000000001),-1)</f>
        <v>-1</v>
      </c>
      <c r="G38" s="10" t="n">
        <f aca="false">IF(F38&lt;0,-2,INT((B38-ولوم_پروفایل!$B$7)/ولوم_پروفایل!$B$3+0.000000001))</f>
        <v>-2</v>
      </c>
      <c r="H38" s="11" t="n">
        <f aca="false">IF(F38&lt;0,0,E38/(G38-F38+1))</f>
        <v>0</v>
      </c>
    </row>
    <row r="39" customFormat="false" ht="15" hidden="false" customHeight="false" outlineLevel="0" collapsed="false">
      <c r="A39" s="7"/>
      <c r="B39" s="8"/>
      <c r="C39" s="8"/>
      <c r="D39" s="8"/>
      <c r="E39" s="9"/>
      <c r="F39" s="10" t="n">
        <f aca="false">IF(AND(ISNUMBER(B39),ISNUMBER(C39),ISNUMBER(E39)),INT((C39-ولوم_پروفایل!$B$7)/ولوم_پروفایل!$B$3+0.000000001),-1)</f>
        <v>-1</v>
      </c>
      <c r="G39" s="10" t="n">
        <f aca="false">IF(F39&lt;0,-2,INT((B39-ولوم_پروفایل!$B$7)/ولوم_پروفایل!$B$3+0.000000001))</f>
        <v>-2</v>
      </c>
      <c r="H39" s="11" t="n">
        <f aca="false">IF(F39&lt;0,0,E39/(G39-F39+1))</f>
        <v>0</v>
      </c>
    </row>
    <row r="40" customFormat="false" ht="15" hidden="false" customHeight="false" outlineLevel="0" collapsed="false">
      <c r="A40" s="7"/>
      <c r="B40" s="8"/>
      <c r="C40" s="8"/>
      <c r="D40" s="8"/>
      <c r="E40" s="9"/>
      <c r="F40" s="10" t="n">
        <f aca="false">IF(AND(ISNUMBER(B40),ISNUMBER(C40),ISNUMBER(E40)),INT((C40-ولوم_پروفایل!$B$7)/ولوم_پروفایل!$B$3+0.000000001),-1)</f>
        <v>-1</v>
      </c>
      <c r="G40" s="10" t="n">
        <f aca="false">IF(F40&lt;0,-2,INT((B40-ولوم_پروفایل!$B$7)/ولوم_پروفایل!$B$3+0.000000001))</f>
        <v>-2</v>
      </c>
      <c r="H40" s="11" t="n">
        <f aca="false">IF(F40&lt;0,0,E40/(G40-F40+1))</f>
        <v>0</v>
      </c>
    </row>
    <row r="41" customFormat="false" ht="15" hidden="false" customHeight="false" outlineLevel="0" collapsed="false">
      <c r="A41" s="7"/>
      <c r="B41" s="8"/>
      <c r="C41" s="8"/>
      <c r="D41" s="8"/>
      <c r="E41" s="9"/>
      <c r="F41" s="10" t="n">
        <f aca="false">IF(AND(ISNUMBER(B41),ISNUMBER(C41),ISNUMBER(E41)),INT((C41-ولوم_پروفایل!$B$7)/ولوم_پروفایل!$B$3+0.000000001),-1)</f>
        <v>-1</v>
      </c>
      <c r="G41" s="10" t="n">
        <f aca="false">IF(F41&lt;0,-2,INT((B41-ولوم_پروفایل!$B$7)/ولوم_پروفایل!$B$3+0.000000001))</f>
        <v>-2</v>
      </c>
      <c r="H41" s="11" t="n">
        <f aca="false">IF(F41&lt;0,0,E41/(G41-F41+1))</f>
        <v>0</v>
      </c>
    </row>
    <row r="42" customFormat="false" ht="15" hidden="false" customHeight="false" outlineLevel="0" collapsed="false">
      <c r="A42" s="7"/>
      <c r="B42" s="8"/>
      <c r="C42" s="8"/>
      <c r="D42" s="8"/>
      <c r="E42" s="9"/>
      <c r="F42" s="10" t="n">
        <f aca="false">IF(AND(ISNUMBER(B42),ISNUMBER(C42),ISNUMBER(E42)),INT((C42-ولوم_پروفایل!$B$7)/ولوم_پروفایل!$B$3+0.000000001),-1)</f>
        <v>-1</v>
      </c>
      <c r="G42" s="10" t="n">
        <f aca="false">IF(F42&lt;0,-2,INT((B42-ولوم_پروفایل!$B$7)/ولوم_پروفایل!$B$3+0.000000001))</f>
        <v>-2</v>
      </c>
      <c r="H42" s="11" t="n">
        <f aca="false">IF(F42&lt;0,0,E42/(G42-F42+1))</f>
        <v>0</v>
      </c>
    </row>
    <row r="43" customFormat="false" ht="15" hidden="false" customHeight="false" outlineLevel="0" collapsed="false">
      <c r="A43" s="7"/>
      <c r="B43" s="8"/>
      <c r="C43" s="8"/>
      <c r="D43" s="8"/>
      <c r="E43" s="9"/>
      <c r="F43" s="10" t="n">
        <f aca="false">IF(AND(ISNUMBER(B43),ISNUMBER(C43),ISNUMBER(E43)),INT((C43-ولوم_پروفایل!$B$7)/ولوم_پروفایل!$B$3+0.000000001),-1)</f>
        <v>-1</v>
      </c>
      <c r="G43" s="10" t="n">
        <f aca="false">IF(F43&lt;0,-2,INT((B43-ولوم_پروفایل!$B$7)/ولوم_پروفایل!$B$3+0.000000001))</f>
        <v>-2</v>
      </c>
      <c r="H43" s="11" t="n">
        <f aca="false">IF(F43&lt;0,0,E43/(G43-F43+1))</f>
        <v>0</v>
      </c>
    </row>
    <row r="44" customFormat="false" ht="15" hidden="false" customHeight="false" outlineLevel="0" collapsed="false">
      <c r="A44" s="7"/>
      <c r="B44" s="8"/>
      <c r="C44" s="8"/>
      <c r="D44" s="8"/>
      <c r="E44" s="9"/>
      <c r="F44" s="10" t="n">
        <f aca="false">IF(AND(ISNUMBER(B44),ISNUMBER(C44),ISNUMBER(E44)),INT((C44-ولوم_پروفایل!$B$7)/ولوم_پروفایل!$B$3+0.000000001),-1)</f>
        <v>-1</v>
      </c>
      <c r="G44" s="10" t="n">
        <f aca="false">IF(F44&lt;0,-2,INT((B44-ولوم_پروفایل!$B$7)/ولوم_پروفایل!$B$3+0.000000001))</f>
        <v>-2</v>
      </c>
      <c r="H44" s="11" t="n">
        <f aca="false">IF(F44&lt;0,0,E44/(G44-F44+1))</f>
        <v>0</v>
      </c>
    </row>
    <row r="45" customFormat="false" ht="15" hidden="false" customHeight="false" outlineLevel="0" collapsed="false">
      <c r="A45" s="7"/>
      <c r="B45" s="8"/>
      <c r="C45" s="8"/>
      <c r="D45" s="8"/>
      <c r="E45" s="9"/>
      <c r="F45" s="10" t="n">
        <f aca="false">IF(AND(ISNUMBER(B45),ISNUMBER(C45),ISNUMBER(E45)),INT((C45-ولوم_پروفایل!$B$7)/ولوم_پروفایل!$B$3+0.000000001),-1)</f>
        <v>-1</v>
      </c>
      <c r="G45" s="10" t="n">
        <f aca="false">IF(F45&lt;0,-2,INT((B45-ولوم_پروفایل!$B$7)/ولوم_پروفایل!$B$3+0.000000001))</f>
        <v>-2</v>
      </c>
      <c r="H45" s="11" t="n">
        <f aca="false">IF(F45&lt;0,0,E45/(G45-F45+1))</f>
        <v>0</v>
      </c>
    </row>
    <row r="46" customFormat="false" ht="15" hidden="false" customHeight="false" outlineLevel="0" collapsed="false">
      <c r="A46" s="7"/>
      <c r="B46" s="8"/>
      <c r="C46" s="8"/>
      <c r="D46" s="8"/>
      <c r="E46" s="9"/>
      <c r="F46" s="10" t="n">
        <f aca="false">IF(AND(ISNUMBER(B46),ISNUMBER(C46),ISNUMBER(E46)),INT((C46-ولوم_پروفایل!$B$7)/ولوم_پروفایل!$B$3+0.000000001),-1)</f>
        <v>-1</v>
      </c>
      <c r="G46" s="10" t="n">
        <f aca="false">IF(F46&lt;0,-2,INT((B46-ولوم_پروفایل!$B$7)/ولوم_پروفایل!$B$3+0.000000001))</f>
        <v>-2</v>
      </c>
      <c r="H46" s="11" t="n">
        <f aca="false">IF(F46&lt;0,0,E46/(G46-F46+1))</f>
        <v>0</v>
      </c>
    </row>
    <row r="47" customFormat="false" ht="15" hidden="false" customHeight="false" outlineLevel="0" collapsed="false">
      <c r="A47" s="7"/>
      <c r="B47" s="8"/>
      <c r="C47" s="8"/>
      <c r="D47" s="8"/>
      <c r="E47" s="9"/>
      <c r="F47" s="10" t="n">
        <f aca="false">IF(AND(ISNUMBER(B47),ISNUMBER(C47),ISNUMBER(E47)),INT((C47-ولوم_پروفایل!$B$7)/ولوم_پروفایل!$B$3+0.000000001),-1)</f>
        <v>-1</v>
      </c>
      <c r="G47" s="10" t="n">
        <f aca="false">IF(F47&lt;0,-2,INT((B47-ولوم_پروفایل!$B$7)/ولوم_پروفایل!$B$3+0.000000001))</f>
        <v>-2</v>
      </c>
      <c r="H47" s="11" t="n">
        <f aca="false">IF(F47&lt;0,0,E47/(G47-F47+1))</f>
        <v>0</v>
      </c>
    </row>
    <row r="48" customFormat="false" ht="15" hidden="false" customHeight="false" outlineLevel="0" collapsed="false">
      <c r="A48" s="7"/>
      <c r="B48" s="8"/>
      <c r="C48" s="8"/>
      <c r="D48" s="8"/>
      <c r="E48" s="9"/>
      <c r="F48" s="10" t="n">
        <f aca="false">IF(AND(ISNUMBER(B48),ISNUMBER(C48),ISNUMBER(E48)),INT((C48-ولوم_پروفایل!$B$7)/ولوم_پروفایل!$B$3+0.000000001),-1)</f>
        <v>-1</v>
      </c>
      <c r="G48" s="10" t="n">
        <f aca="false">IF(F48&lt;0,-2,INT((B48-ولوم_پروفایل!$B$7)/ولوم_پروفایل!$B$3+0.000000001))</f>
        <v>-2</v>
      </c>
      <c r="H48" s="11" t="n">
        <f aca="false">IF(F48&lt;0,0,E48/(G48-F48+1))</f>
        <v>0</v>
      </c>
    </row>
    <row r="49" customFormat="false" ht="15" hidden="false" customHeight="false" outlineLevel="0" collapsed="false">
      <c r="A49" s="7"/>
      <c r="B49" s="8"/>
      <c r="C49" s="8"/>
      <c r="D49" s="8"/>
      <c r="E49" s="9"/>
      <c r="F49" s="10" t="n">
        <f aca="false">IF(AND(ISNUMBER(B49),ISNUMBER(C49),ISNUMBER(E49)),INT((C49-ولوم_پروفایل!$B$7)/ولوم_پروفایل!$B$3+0.000000001),-1)</f>
        <v>-1</v>
      </c>
      <c r="G49" s="10" t="n">
        <f aca="false">IF(F49&lt;0,-2,INT((B49-ولوم_پروفایل!$B$7)/ولوم_پروفایل!$B$3+0.000000001))</f>
        <v>-2</v>
      </c>
      <c r="H49" s="11" t="n">
        <f aca="false">IF(F49&lt;0,0,E49/(G49-F49+1))</f>
        <v>0</v>
      </c>
    </row>
    <row r="50" customFormat="false" ht="15" hidden="false" customHeight="false" outlineLevel="0" collapsed="false">
      <c r="A50" s="7"/>
      <c r="B50" s="8"/>
      <c r="C50" s="8"/>
      <c r="D50" s="8"/>
      <c r="E50" s="9"/>
      <c r="F50" s="10" t="n">
        <f aca="false">IF(AND(ISNUMBER(B50),ISNUMBER(C50),ISNUMBER(E50)),INT((C50-ولوم_پروفایل!$B$7)/ولوم_پروفایل!$B$3+0.000000001),-1)</f>
        <v>-1</v>
      </c>
      <c r="G50" s="10" t="n">
        <f aca="false">IF(F50&lt;0,-2,INT((B50-ولوم_پروفایل!$B$7)/ولوم_پروفایل!$B$3+0.000000001))</f>
        <v>-2</v>
      </c>
      <c r="H50" s="11" t="n">
        <f aca="false">IF(F50&lt;0,0,E50/(G50-F50+1))</f>
        <v>0</v>
      </c>
    </row>
    <row r="51" customFormat="false" ht="15" hidden="false" customHeight="false" outlineLevel="0" collapsed="false">
      <c r="A51" s="7"/>
      <c r="B51" s="8"/>
      <c r="C51" s="8"/>
      <c r="D51" s="8"/>
      <c r="E51" s="9"/>
      <c r="F51" s="10" t="n">
        <f aca="false">IF(AND(ISNUMBER(B51),ISNUMBER(C51),ISNUMBER(E51)),INT((C51-ولوم_پروفایل!$B$7)/ولوم_پروفایل!$B$3+0.000000001),-1)</f>
        <v>-1</v>
      </c>
      <c r="G51" s="10" t="n">
        <f aca="false">IF(F51&lt;0,-2,INT((B51-ولوم_پروفایل!$B$7)/ولوم_پروفایل!$B$3+0.000000001))</f>
        <v>-2</v>
      </c>
      <c r="H51" s="11" t="n">
        <f aca="false">IF(F51&lt;0,0,E51/(G51-F51+1))</f>
        <v>0</v>
      </c>
    </row>
    <row r="52" customFormat="false" ht="15" hidden="false" customHeight="false" outlineLevel="0" collapsed="false">
      <c r="A52" s="7"/>
      <c r="B52" s="8"/>
      <c r="C52" s="8"/>
      <c r="D52" s="8"/>
      <c r="E52" s="9"/>
      <c r="F52" s="10" t="n">
        <f aca="false">IF(AND(ISNUMBER(B52),ISNUMBER(C52),ISNUMBER(E52)),INT((C52-ولوم_پروفایل!$B$7)/ولوم_پروفایل!$B$3+0.000000001),-1)</f>
        <v>-1</v>
      </c>
      <c r="G52" s="10" t="n">
        <f aca="false">IF(F52&lt;0,-2,INT((B52-ولوم_پروفایل!$B$7)/ولوم_پروفایل!$B$3+0.000000001))</f>
        <v>-2</v>
      </c>
      <c r="H52" s="11" t="n">
        <f aca="false">IF(F52&lt;0,0,E52/(G52-F52+1))</f>
        <v>0</v>
      </c>
    </row>
    <row r="53" customFormat="false" ht="15" hidden="false" customHeight="false" outlineLevel="0" collapsed="false">
      <c r="A53" s="7"/>
      <c r="B53" s="8"/>
      <c r="C53" s="8"/>
      <c r="D53" s="8"/>
      <c r="E53" s="9"/>
      <c r="F53" s="10" t="n">
        <f aca="false">IF(AND(ISNUMBER(B53),ISNUMBER(C53),ISNUMBER(E53)),INT((C53-ولوم_پروفایل!$B$7)/ولوم_پروفایل!$B$3+0.000000001),-1)</f>
        <v>-1</v>
      </c>
      <c r="G53" s="10" t="n">
        <f aca="false">IF(F53&lt;0,-2,INT((B53-ولوم_پروفایل!$B$7)/ولوم_پروفایل!$B$3+0.000000001))</f>
        <v>-2</v>
      </c>
      <c r="H53" s="11" t="n">
        <f aca="false">IF(F53&lt;0,0,E53/(G53-F53+1))</f>
        <v>0</v>
      </c>
    </row>
    <row r="54" customFormat="false" ht="15" hidden="false" customHeight="false" outlineLevel="0" collapsed="false">
      <c r="A54" s="7"/>
      <c r="B54" s="8"/>
      <c r="C54" s="8"/>
      <c r="D54" s="8"/>
      <c r="E54" s="9"/>
      <c r="F54" s="10" t="n">
        <f aca="false">IF(AND(ISNUMBER(B54),ISNUMBER(C54),ISNUMBER(E54)),INT((C54-ولوم_پروفایل!$B$7)/ولوم_پروفایل!$B$3+0.000000001),-1)</f>
        <v>-1</v>
      </c>
      <c r="G54" s="10" t="n">
        <f aca="false">IF(F54&lt;0,-2,INT((B54-ولوم_پروفایل!$B$7)/ولوم_پروفایل!$B$3+0.000000001))</f>
        <v>-2</v>
      </c>
      <c r="H54" s="11" t="n">
        <f aca="false">IF(F54&lt;0,0,E54/(G54-F54+1))</f>
        <v>0</v>
      </c>
    </row>
    <row r="55" customFormat="false" ht="15" hidden="false" customHeight="false" outlineLevel="0" collapsed="false">
      <c r="A55" s="7"/>
      <c r="B55" s="8"/>
      <c r="C55" s="8"/>
      <c r="D55" s="8"/>
      <c r="E55" s="9"/>
      <c r="F55" s="10" t="n">
        <f aca="false">IF(AND(ISNUMBER(B55),ISNUMBER(C55),ISNUMBER(E55)),INT((C55-ولوم_پروفایل!$B$7)/ولوم_پروفایل!$B$3+0.000000001),-1)</f>
        <v>-1</v>
      </c>
      <c r="G55" s="10" t="n">
        <f aca="false">IF(F55&lt;0,-2,INT((B55-ولوم_پروفایل!$B$7)/ولوم_پروفایل!$B$3+0.000000001))</f>
        <v>-2</v>
      </c>
      <c r="H55" s="11" t="n">
        <f aca="false">IF(F55&lt;0,0,E55/(G55-F55+1))</f>
        <v>0</v>
      </c>
    </row>
    <row r="56" customFormat="false" ht="15" hidden="false" customHeight="false" outlineLevel="0" collapsed="false">
      <c r="A56" s="7"/>
      <c r="B56" s="8"/>
      <c r="C56" s="8"/>
      <c r="D56" s="8"/>
      <c r="E56" s="9"/>
      <c r="F56" s="10" t="n">
        <f aca="false">IF(AND(ISNUMBER(B56),ISNUMBER(C56),ISNUMBER(E56)),INT((C56-ولوم_پروفایل!$B$7)/ولوم_پروفایل!$B$3+0.000000001),-1)</f>
        <v>-1</v>
      </c>
      <c r="G56" s="10" t="n">
        <f aca="false">IF(F56&lt;0,-2,INT((B56-ولوم_پروفایل!$B$7)/ولوم_پروفایل!$B$3+0.000000001))</f>
        <v>-2</v>
      </c>
      <c r="H56" s="11" t="n">
        <f aca="false">IF(F56&lt;0,0,E56/(G56-F56+1))</f>
        <v>0</v>
      </c>
    </row>
    <row r="57" customFormat="false" ht="15" hidden="false" customHeight="false" outlineLevel="0" collapsed="false">
      <c r="A57" s="7"/>
      <c r="B57" s="8"/>
      <c r="C57" s="8"/>
      <c r="D57" s="8"/>
      <c r="E57" s="9"/>
      <c r="F57" s="10" t="n">
        <f aca="false">IF(AND(ISNUMBER(B57),ISNUMBER(C57),ISNUMBER(E57)),INT((C57-ولوم_پروفایل!$B$7)/ولوم_پروفایل!$B$3+0.000000001),-1)</f>
        <v>-1</v>
      </c>
      <c r="G57" s="10" t="n">
        <f aca="false">IF(F57&lt;0,-2,INT((B57-ولوم_پروفایل!$B$7)/ولوم_پروفایل!$B$3+0.000000001))</f>
        <v>-2</v>
      </c>
      <c r="H57" s="11" t="n">
        <f aca="false">IF(F57&lt;0,0,E57/(G57-F57+1))</f>
        <v>0</v>
      </c>
    </row>
    <row r="58" customFormat="false" ht="15" hidden="false" customHeight="false" outlineLevel="0" collapsed="false">
      <c r="A58" s="7"/>
      <c r="B58" s="8"/>
      <c r="C58" s="8"/>
      <c r="D58" s="8"/>
      <c r="E58" s="9"/>
      <c r="F58" s="10" t="n">
        <f aca="false">IF(AND(ISNUMBER(B58),ISNUMBER(C58),ISNUMBER(E58)),INT((C58-ولوم_پروفایل!$B$7)/ولوم_پروفایل!$B$3+0.000000001),-1)</f>
        <v>-1</v>
      </c>
      <c r="G58" s="10" t="n">
        <f aca="false">IF(F58&lt;0,-2,INT((B58-ولوم_پروفایل!$B$7)/ولوم_پروفایل!$B$3+0.000000001))</f>
        <v>-2</v>
      </c>
      <c r="H58" s="11" t="n">
        <f aca="false">IF(F58&lt;0,0,E58/(G58-F58+1))</f>
        <v>0</v>
      </c>
    </row>
    <row r="59" customFormat="false" ht="15" hidden="false" customHeight="false" outlineLevel="0" collapsed="false">
      <c r="A59" s="7"/>
      <c r="B59" s="8"/>
      <c r="C59" s="8"/>
      <c r="D59" s="8"/>
      <c r="E59" s="9"/>
      <c r="F59" s="10" t="n">
        <f aca="false">IF(AND(ISNUMBER(B59),ISNUMBER(C59),ISNUMBER(E59)),INT((C59-ولوم_پروفایل!$B$7)/ولوم_پروفایل!$B$3+0.000000001),-1)</f>
        <v>-1</v>
      </c>
      <c r="G59" s="10" t="n">
        <f aca="false">IF(F59&lt;0,-2,INT((B59-ولوم_پروفایل!$B$7)/ولوم_پروفایل!$B$3+0.000000001))</f>
        <v>-2</v>
      </c>
      <c r="H59" s="11" t="n">
        <f aca="false">IF(F59&lt;0,0,E59/(G59-F59+1))</f>
        <v>0</v>
      </c>
    </row>
    <row r="60" customFormat="false" ht="15" hidden="false" customHeight="false" outlineLevel="0" collapsed="false">
      <c r="A60" s="7"/>
      <c r="B60" s="8"/>
      <c r="C60" s="8"/>
      <c r="D60" s="8"/>
      <c r="E60" s="9"/>
      <c r="F60" s="10" t="n">
        <f aca="false">IF(AND(ISNUMBER(B60),ISNUMBER(C60),ISNUMBER(E60)),INT((C60-ولوم_پروفایل!$B$7)/ولوم_پروفایل!$B$3+0.000000001),-1)</f>
        <v>-1</v>
      </c>
      <c r="G60" s="10" t="n">
        <f aca="false">IF(F60&lt;0,-2,INT((B60-ولوم_پروفایل!$B$7)/ولوم_پروفایل!$B$3+0.000000001))</f>
        <v>-2</v>
      </c>
      <c r="H60" s="11" t="n">
        <f aca="false">IF(F60&lt;0,0,E60/(G60-F60+1))</f>
        <v>0</v>
      </c>
    </row>
    <row r="61" customFormat="false" ht="15" hidden="false" customHeight="false" outlineLevel="0" collapsed="false">
      <c r="A61" s="7"/>
      <c r="B61" s="8"/>
      <c r="C61" s="8"/>
      <c r="D61" s="8"/>
      <c r="E61" s="9"/>
      <c r="F61" s="10" t="n">
        <f aca="false">IF(AND(ISNUMBER(B61),ISNUMBER(C61),ISNUMBER(E61)),INT((C61-ولوم_پروفایل!$B$7)/ولوم_پروفایل!$B$3+0.000000001),-1)</f>
        <v>-1</v>
      </c>
      <c r="G61" s="10" t="n">
        <f aca="false">IF(F61&lt;0,-2,INT((B61-ولوم_پروفایل!$B$7)/ولوم_پروفایل!$B$3+0.000000001))</f>
        <v>-2</v>
      </c>
      <c r="H61" s="11" t="n">
        <f aca="false">IF(F61&lt;0,0,E61/(G61-F61+1))</f>
        <v>0</v>
      </c>
    </row>
    <row r="62" customFormat="false" ht="15" hidden="false" customHeight="false" outlineLevel="0" collapsed="false">
      <c r="A62" s="7"/>
      <c r="B62" s="8"/>
      <c r="C62" s="8"/>
      <c r="D62" s="8"/>
      <c r="E62" s="9"/>
      <c r="F62" s="10" t="n">
        <f aca="false">IF(AND(ISNUMBER(B62),ISNUMBER(C62),ISNUMBER(E62)),INT((C62-ولوم_پروفایل!$B$7)/ولوم_پروفایل!$B$3+0.000000001),-1)</f>
        <v>-1</v>
      </c>
      <c r="G62" s="10" t="n">
        <f aca="false">IF(F62&lt;0,-2,INT((B62-ولوم_پروفایل!$B$7)/ولوم_پروفایل!$B$3+0.000000001))</f>
        <v>-2</v>
      </c>
      <c r="H62" s="11" t="n">
        <f aca="false">IF(F62&lt;0,0,E62/(G62-F62+1))</f>
        <v>0</v>
      </c>
    </row>
    <row r="63" customFormat="false" ht="15" hidden="false" customHeight="false" outlineLevel="0" collapsed="false">
      <c r="A63" s="7"/>
      <c r="B63" s="8"/>
      <c r="C63" s="8"/>
      <c r="D63" s="8"/>
      <c r="E63" s="9"/>
      <c r="F63" s="10" t="n">
        <f aca="false">IF(AND(ISNUMBER(B63),ISNUMBER(C63),ISNUMBER(E63)),INT((C63-ولوم_پروفایل!$B$7)/ولوم_پروفایل!$B$3+0.000000001),-1)</f>
        <v>-1</v>
      </c>
      <c r="G63" s="10" t="n">
        <f aca="false">IF(F63&lt;0,-2,INT((B63-ولوم_پروفایل!$B$7)/ولوم_پروفایل!$B$3+0.000000001))</f>
        <v>-2</v>
      </c>
      <c r="H63" s="11" t="n">
        <f aca="false">IF(F63&lt;0,0,E63/(G63-F63+1))</f>
        <v>0</v>
      </c>
    </row>
    <row r="64" customFormat="false" ht="15" hidden="false" customHeight="false" outlineLevel="0" collapsed="false">
      <c r="A64" s="7"/>
      <c r="B64" s="8"/>
      <c r="C64" s="8"/>
      <c r="D64" s="8"/>
      <c r="E64" s="9"/>
      <c r="F64" s="10" t="n">
        <f aca="false">IF(AND(ISNUMBER(B64),ISNUMBER(C64),ISNUMBER(E64)),INT((C64-ولوم_پروفایل!$B$7)/ولوم_پروفایل!$B$3+0.000000001),-1)</f>
        <v>-1</v>
      </c>
      <c r="G64" s="10" t="n">
        <f aca="false">IF(F64&lt;0,-2,INT((B64-ولوم_پروفایل!$B$7)/ولوم_پروفایل!$B$3+0.000000001))</f>
        <v>-2</v>
      </c>
      <c r="H64" s="11" t="n">
        <f aca="false">IF(F64&lt;0,0,E64/(G64-F64+1))</f>
        <v>0</v>
      </c>
    </row>
    <row r="65" customFormat="false" ht="15" hidden="false" customHeight="false" outlineLevel="0" collapsed="false">
      <c r="A65" s="7"/>
      <c r="B65" s="8"/>
      <c r="C65" s="8"/>
      <c r="D65" s="8"/>
      <c r="E65" s="9"/>
      <c r="F65" s="10" t="n">
        <f aca="false">IF(AND(ISNUMBER(B65),ISNUMBER(C65),ISNUMBER(E65)),INT((C65-ولوم_پروفایل!$B$7)/ولوم_پروفایل!$B$3+0.000000001),-1)</f>
        <v>-1</v>
      </c>
      <c r="G65" s="10" t="n">
        <f aca="false">IF(F65&lt;0,-2,INT((B65-ولوم_پروفایل!$B$7)/ولوم_پروفایل!$B$3+0.000000001))</f>
        <v>-2</v>
      </c>
      <c r="H65" s="11" t="n">
        <f aca="false">IF(F65&lt;0,0,E65/(G65-F65+1))</f>
        <v>0</v>
      </c>
    </row>
    <row r="66" customFormat="false" ht="15" hidden="false" customHeight="false" outlineLevel="0" collapsed="false">
      <c r="A66" s="7"/>
      <c r="B66" s="8"/>
      <c r="C66" s="8"/>
      <c r="D66" s="8"/>
      <c r="E66" s="9"/>
      <c r="F66" s="10" t="n">
        <f aca="false">IF(AND(ISNUMBER(B66),ISNUMBER(C66),ISNUMBER(E66)),INT((C66-ولوم_پروفایل!$B$7)/ولوم_پروفایل!$B$3+0.000000001),-1)</f>
        <v>-1</v>
      </c>
      <c r="G66" s="10" t="n">
        <f aca="false">IF(F66&lt;0,-2,INT((B66-ولوم_پروفایل!$B$7)/ولوم_پروفایل!$B$3+0.000000001))</f>
        <v>-2</v>
      </c>
      <c r="H66" s="11" t="n">
        <f aca="false">IF(F66&lt;0,0,E66/(G66-F66+1))</f>
        <v>0</v>
      </c>
    </row>
    <row r="67" customFormat="false" ht="15" hidden="false" customHeight="false" outlineLevel="0" collapsed="false">
      <c r="A67" s="7"/>
      <c r="B67" s="8"/>
      <c r="C67" s="8"/>
      <c r="D67" s="8"/>
      <c r="E67" s="9"/>
      <c r="F67" s="10" t="n">
        <f aca="false">IF(AND(ISNUMBER(B67),ISNUMBER(C67),ISNUMBER(E67)),INT((C67-ولوم_پروفایل!$B$7)/ولوم_پروفایل!$B$3+0.000000001),-1)</f>
        <v>-1</v>
      </c>
      <c r="G67" s="10" t="n">
        <f aca="false">IF(F67&lt;0,-2,INT((B67-ولوم_پروفایل!$B$7)/ولوم_پروفایل!$B$3+0.000000001))</f>
        <v>-2</v>
      </c>
      <c r="H67" s="11" t="n">
        <f aca="false">IF(F67&lt;0,0,E67/(G67-F67+1))</f>
        <v>0</v>
      </c>
    </row>
    <row r="68" customFormat="false" ht="15" hidden="false" customHeight="false" outlineLevel="0" collapsed="false">
      <c r="A68" s="7"/>
      <c r="B68" s="8"/>
      <c r="C68" s="8"/>
      <c r="D68" s="8"/>
      <c r="E68" s="9"/>
      <c r="F68" s="10" t="n">
        <f aca="false">IF(AND(ISNUMBER(B68),ISNUMBER(C68),ISNUMBER(E68)),INT((C68-ولوم_پروفایل!$B$7)/ولوم_پروفایل!$B$3+0.000000001),-1)</f>
        <v>-1</v>
      </c>
      <c r="G68" s="10" t="n">
        <f aca="false">IF(F68&lt;0,-2,INT((B68-ولوم_پروفایل!$B$7)/ولوم_پروفایل!$B$3+0.000000001))</f>
        <v>-2</v>
      </c>
      <c r="H68" s="11" t="n">
        <f aca="false">IF(F68&lt;0,0,E68/(G68-F68+1))</f>
        <v>0</v>
      </c>
    </row>
    <row r="69" customFormat="false" ht="15" hidden="false" customHeight="false" outlineLevel="0" collapsed="false">
      <c r="A69" s="7"/>
      <c r="B69" s="8"/>
      <c r="C69" s="8"/>
      <c r="D69" s="8"/>
      <c r="E69" s="9"/>
      <c r="F69" s="10" t="n">
        <f aca="false">IF(AND(ISNUMBER(B69),ISNUMBER(C69),ISNUMBER(E69)),INT((C69-ولوم_پروفایل!$B$7)/ولوم_پروفایل!$B$3+0.000000001),-1)</f>
        <v>-1</v>
      </c>
      <c r="G69" s="10" t="n">
        <f aca="false">IF(F69&lt;0,-2,INT((B69-ولوم_پروفایل!$B$7)/ولوم_پروفایل!$B$3+0.000000001))</f>
        <v>-2</v>
      </c>
      <c r="H69" s="11" t="n">
        <f aca="false">IF(F69&lt;0,0,E69/(G69-F69+1))</f>
        <v>0</v>
      </c>
    </row>
    <row r="70" customFormat="false" ht="15" hidden="false" customHeight="false" outlineLevel="0" collapsed="false">
      <c r="A70" s="7"/>
      <c r="B70" s="8"/>
      <c r="C70" s="8"/>
      <c r="D70" s="8"/>
      <c r="E70" s="9"/>
      <c r="F70" s="10" t="n">
        <f aca="false">IF(AND(ISNUMBER(B70),ISNUMBER(C70),ISNUMBER(E70)),INT((C70-ولوم_پروفایل!$B$7)/ولوم_پروفایل!$B$3+0.000000001),-1)</f>
        <v>-1</v>
      </c>
      <c r="G70" s="10" t="n">
        <f aca="false">IF(F70&lt;0,-2,INT((B70-ولوم_پروفایل!$B$7)/ولوم_پروفایل!$B$3+0.000000001))</f>
        <v>-2</v>
      </c>
      <c r="H70" s="11" t="n">
        <f aca="false">IF(F70&lt;0,0,E70/(G70-F70+1))</f>
        <v>0</v>
      </c>
    </row>
    <row r="71" customFormat="false" ht="15" hidden="false" customHeight="false" outlineLevel="0" collapsed="false">
      <c r="A71" s="7"/>
      <c r="B71" s="8"/>
      <c r="C71" s="8"/>
      <c r="D71" s="8"/>
      <c r="E71" s="9"/>
      <c r="F71" s="10" t="n">
        <f aca="false">IF(AND(ISNUMBER(B71),ISNUMBER(C71),ISNUMBER(E71)),INT((C71-ولوم_پروفایل!$B$7)/ولوم_پروفایل!$B$3+0.000000001),-1)</f>
        <v>-1</v>
      </c>
      <c r="G71" s="10" t="n">
        <f aca="false">IF(F71&lt;0,-2,INT((B71-ولوم_پروفایل!$B$7)/ولوم_پروفایل!$B$3+0.000000001))</f>
        <v>-2</v>
      </c>
      <c r="H71" s="11" t="n">
        <f aca="false">IF(F71&lt;0,0,E71/(G71-F71+1))</f>
        <v>0</v>
      </c>
    </row>
    <row r="72" customFormat="false" ht="15" hidden="false" customHeight="false" outlineLevel="0" collapsed="false">
      <c r="A72" s="7"/>
      <c r="B72" s="8"/>
      <c r="C72" s="8"/>
      <c r="D72" s="8"/>
      <c r="E72" s="9"/>
      <c r="F72" s="10" t="n">
        <f aca="false">IF(AND(ISNUMBER(B72),ISNUMBER(C72),ISNUMBER(E72)),INT((C72-ولوم_پروفایل!$B$7)/ولوم_پروفایل!$B$3+0.000000001),-1)</f>
        <v>-1</v>
      </c>
      <c r="G72" s="10" t="n">
        <f aca="false">IF(F72&lt;0,-2,INT((B72-ولوم_پروفایل!$B$7)/ولوم_پروفایل!$B$3+0.000000001))</f>
        <v>-2</v>
      </c>
      <c r="H72" s="11" t="n">
        <f aca="false">IF(F72&lt;0,0,E72/(G72-F72+1))</f>
        <v>0</v>
      </c>
    </row>
    <row r="73" customFormat="false" ht="15" hidden="false" customHeight="false" outlineLevel="0" collapsed="false">
      <c r="A73" s="7"/>
      <c r="B73" s="8"/>
      <c r="C73" s="8"/>
      <c r="D73" s="8"/>
      <c r="E73" s="9"/>
      <c r="F73" s="10" t="n">
        <f aca="false">IF(AND(ISNUMBER(B73),ISNUMBER(C73),ISNUMBER(E73)),INT((C73-ولوم_پروفایل!$B$7)/ولوم_پروفایل!$B$3+0.000000001),-1)</f>
        <v>-1</v>
      </c>
      <c r="G73" s="10" t="n">
        <f aca="false">IF(F73&lt;0,-2,INT((B73-ولوم_پروفایل!$B$7)/ولوم_پروفایل!$B$3+0.000000001))</f>
        <v>-2</v>
      </c>
      <c r="H73" s="11" t="n">
        <f aca="false">IF(F73&lt;0,0,E73/(G73-F73+1))</f>
        <v>0</v>
      </c>
    </row>
    <row r="74" customFormat="false" ht="15" hidden="false" customHeight="false" outlineLevel="0" collapsed="false">
      <c r="A74" s="7"/>
      <c r="B74" s="8"/>
      <c r="C74" s="8"/>
      <c r="D74" s="8"/>
      <c r="E74" s="9"/>
      <c r="F74" s="10" t="n">
        <f aca="false">IF(AND(ISNUMBER(B74),ISNUMBER(C74),ISNUMBER(E74)),INT((C74-ولوم_پروفایل!$B$7)/ولوم_پروفایل!$B$3+0.000000001),-1)</f>
        <v>-1</v>
      </c>
      <c r="G74" s="10" t="n">
        <f aca="false">IF(F74&lt;0,-2,INT((B74-ولوم_پروفایل!$B$7)/ولوم_پروفایل!$B$3+0.000000001))</f>
        <v>-2</v>
      </c>
      <c r="H74" s="11" t="n">
        <f aca="false">IF(F74&lt;0,0,E74/(G74-F74+1))</f>
        <v>0</v>
      </c>
    </row>
    <row r="75" customFormat="false" ht="15" hidden="false" customHeight="false" outlineLevel="0" collapsed="false">
      <c r="A75" s="7"/>
      <c r="B75" s="8"/>
      <c r="C75" s="8"/>
      <c r="D75" s="8"/>
      <c r="E75" s="9"/>
      <c r="F75" s="10" t="n">
        <f aca="false">IF(AND(ISNUMBER(B75),ISNUMBER(C75),ISNUMBER(E75)),INT((C75-ولوم_پروفایل!$B$7)/ولوم_پروفایل!$B$3+0.000000001),-1)</f>
        <v>-1</v>
      </c>
      <c r="G75" s="10" t="n">
        <f aca="false">IF(F75&lt;0,-2,INT((B75-ولوم_پروفایل!$B$7)/ولوم_پروفایل!$B$3+0.000000001))</f>
        <v>-2</v>
      </c>
      <c r="H75" s="11" t="n">
        <f aca="false">IF(F75&lt;0,0,E75/(G75-F75+1))</f>
        <v>0</v>
      </c>
    </row>
    <row r="76" customFormat="false" ht="15" hidden="false" customHeight="false" outlineLevel="0" collapsed="false">
      <c r="A76" s="7"/>
      <c r="B76" s="8"/>
      <c r="C76" s="8"/>
      <c r="D76" s="8"/>
      <c r="E76" s="9"/>
      <c r="F76" s="10" t="n">
        <f aca="false">IF(AND(ISNUMBER(B76),ISNUMBER(C76),ISNUMBER(E76)),INT((C76-ولوم_پروفایل!$B$7)/ولوم_پروفایل!$B$3+0.000000001),-1)</f>
        <v>-1</v>
      </c>
      <c r="G76" s="10" t="n">
        <f aca="false">IF(F76&lt;0,-2,INT((B76-ولوم_پروفایل!$B$7)/ولوم_پروفایل!$B$3+0.000000001))</f>
        <v>-2</v>
      </c>
      <c r="H76" s="11" t="n">
        <f aca="false">IF(F76&lt;0,0,E76/(G76-F76+1))</f>
        <v>0</v>
      </c>
    </row>
    <row r="77" customFormat="false" ht="15" hidden="false" customHeight="false" outlineLevel="0" collapsed="false">
      <c r="A77" s="7"/>
      <c r="B77" s="8"/>
      <c r="C77" s="8"/>
      <c r="D77" s="8"/>
      <c r="E77" s="9"/>
      <c r="F77" s="10" t="n">
        <f aca="false">IF(AND(ISNUMBER(B77),ISNUMBER(C77),ISNUMBER(E77)),INT((C77-ولوم_پروفایل!$B$7)/ولوم_پروفایل!$B$3+0.000000001),-1)</f>
        <v>-1</v>
      </c>
      <c r="G77" s="10" t="n">
        <f aca="false">IF(F77&lt;0,-2,INT((B77-ولوم_پروفایل!$B$7)/ولوم_پروفایل!$B$3+0.000000001))</f>
        <v>-2</v>
      </c>
      <c r="H77" s="11" t="n">
        <f aca="false">IF(F77&lt;0,0,E77/(G77-F77+1))</f>
        <v>0</v>
      </c>
    </row>
    <row r="78" customFormat="false" ht="15" hidden="false" customHeight="false" outlineLevel="0" collapsed="false">
      <c r="A78" s="7"/>
      <c r="B78" s="8"/>
      <c r="C78" s="8"/>
      <c r="D78" s="8"/>
      <c r="E78" s="9"/>
      <c r="F78" s="10" t="n">
        <f aca="false">IF(AND(ISNUMBER(B78),ISNUMBER(C78),ISNUMBER(E78)),INT((C78-ولوم_پروفایل!$B$7)/ولوم_پروفایل!$B$3+0.000000001),-1)</f>
        <v>-1</v>
      </c>
      <c r="G78" s="10" t="n">
        <f aca="false">IF(F78&lt;0,-2,INT((B78-ولوم_پروفایل!$B$7)/ولوم_پروفایل!$B$3+0.000000001))</f>
        <v>-2</v>
      </c>
      <c r="H78" s="11" t="n">
        <f aca="false">IF(F78&lt;0,0,E78/(G78-F78+1))</f>
        <v>0</v>
      </c>
    </row>
    <row r="79" customFormat="false" ht="15" hidden="false" customHeight="false" outlineLevel="0" collapsed="false">
      <c r="A79" s="7"/>
      <c r="B79" s="8"/>
      <c r="C79" s="8"/>
      <c r="D79" s="8"/>
      <c r="E79" s="9"/>
      <c r="F79" s="10" t="n">
        <f aca="false">IF(AND(ISNUMBER(B79),ISNUMBER(C79),ISNUMBER(E79)),INT((C79-ولوم_پروفایل!$B$7)/ولوم_پروفایل!$B$3+0.000000001),-1)</f>
        <v>-1</v>
      </c>
      <c r="G79" s="10" t="n">
        <f aca="false">IF(F79&lt;0,-2,INT((B79-ولوم_پروفایل!$B$7)/ولوم_پروفایل!$B$3+0.000000001))</f>
        <v>-2</v>
      </c>
      <c r="H79" s="11" t="n">
        <f aca="false">IF(F79&lt;0,0,E79/(G79-F79+1))</f>
        <v>0</v>
      </c>
    </row>
    <row r="80" customFormat="false" ht="15" hidden="false" customHeight="false" outlineLevel="0" collapsed="false">
      <c r="A80" s="7"/>
      <c r="B80" s="8"/>
      <c r="C80" s="8"/>
      <c r="D80" s="8"/>
      <c r="E80" s="9"/>
      <c r="F80" s="10" t="n">
        <f aca="false">IF(AND(ISNUMBER(B80),ISNUMBER(C80),ISNUMBER(E80)),INT((C80-ولوم_پروفایل!$B$7)/ولوم_پروفایل!$B$3+0.000000001),-1)</f>
        <v>-1</v>
      </c>
      <c r="G80" s="10" t="n">
        <f aca="false">IF(F80&lt;0,-2,INT((B80-ولوم_پروفایل!$B$7)/ولوم_پروفایل!$B$3+0.000000001))</f>
        <v>-2</v>
      </c>
      <c r="H80" s="11" t="n">
        <f aca="false">IF(F80&lt;0,0,E80/(G80-F80+1))</f>
        <v>0</v>
      </c>
    </row>
    <row r="81" customFormat="false" ht="15" hidden="false" customHeight="false" outlineLevel="0" collapsed="false">
      <c r="A81" s="7"/>
      <c r="B81" s="8"/>
      <c r="C81" s="8"/>
      <c r="D81" s="8"/>
      <c r="E81" s="9"/>
      <c r="F81" s="10" t="n">
        <f aca="false">IF(AND(ISNUMBER(B81),ISNUMBER(C81),ISNUMBER(E81)),INT((C81-ولوم_پروفایل!$B$7)/ولوم_پروفایل!$B$3+0.000000001),-1)</f>
        <v>-1</v>
      </c>
      <c r="G81" s="10" t="n">
        <f aca="false">IF(F81&lt;0,-2,INT((B81-ولوم_پروفایل!$B$7)/ولوم_پروفایل!$B$3+0.000000001))</f>
        <v>-2</v>
      </c>
      <c r="H81" s="11" t="n">
        <f aca="false">IF(F81&lt;0,0,E81/(G81-F81+1))</f>
        <v>0</v>
      </c>
    </row>
    <row r="82" customFormat="false" ht="15" hidden="false" customHeight="false" outlineLevel="0" collapsed="false">
      <c r="A82" s="7"/>
      <c r="B82" s="8"/>
      <c r="C82" s="8"/>
      <c r="D82" s="8"/>
      <c r="E82" s="9"/>
      <c r="F82" s="10" t="n">
        <f aca="false">IF(AND(ISNUMBER(B82),ISNUMBER(C82),ISNUMBER(E82)),INT((C82-ولوم_پروفایل!$B$7)/ولوم_پروفایل!$B$3+0.000000001),-1)</f>
        <v>-1</v>
      </c>
      <c r="G82" s="10" t="n">
        <f aca="false">IF(F82&lt;0,-2,INT((B82-ولوم_پروفایل!$B$7)/ولوم_پروفایل!$B$3+0.000000001))</f>
        <v>-2</v>
      </c>
      <c r="H82" s="11" t="n">
        <f aca="false">IF(F82&lt;0,0,E82/(G82-F82+1))</f>
        <v>0</v>
      </c>
    </row>
    <row r="83" customFormat="false" ht="15" hidden="false" customHeight="false" outlineLevel="0" collapsed="false">
      <c r="A83" s="7"/>
      <c r="B83" s="8"/>
      <c r="C83" s="8"/>
      <c r="D83" s="8"/>
      <c r="E83" s="9"/>
      <c r="F83" s="10" t="n">
        <f aca="false">IF(AND(ISNUMBER(B83),ISNUMBER(C83),ISNUMBER(E83)),INT((C83-ولوم_پروفایل!$B$7)/ولوم_پروفایل!$B$3+0.000000001),-1)</f>
        <v>-1</v>
      </c>
      <c r="G83" s="10" t="n">
        <f aca="false">IF(F83&lt;0,-2,INT((B83-ولوم_پروفایل!$B$7)/ولوم_پروفایل!$B$3+0.000000001))</f>
        <v>-2</v>
      </c>
      <c r="H83" s="11" t="n">
        <f aca="false">IF(F83&lt;0,0,E83/(G83-F83+1))</f>
        <v>0</v>
      </c>
    </row>
    <row r="84" customFormat="false" ht="15" hidden="false" customHeight="false" outlineLevel="0" collapsed="false">
      <c r="A84" s="7"/>
      <c r="B84" s="8"/>
      <c r="C84" s="8"/>
      <c r="D84" s="8"/>
      <c r="E84" s="9"/>
      <c r="F84" s="10" t="n">
        <f aca="false">IF(AND(ISNUMBER(B84),ISNUMBER(C84),ISNUMBER(E84)),INT((C84-ولوم_پروفایل!$B$7)/ولوم_پروفایل!$B$3+0.000000001),-1)</f>
        <v>-1</v>
      </c>
      <c r="G84" s="10" t="n">
        <f aca="false">IF(F84&lt;0,-2,INT((B84-ولوم_پروفایل!$B$7)/ولوم_پروفایل!$B$3+0.000000001))</f>
        <v>-2</v>
      </c>
      <c r="H84" s="11" t="n">
        <f aca="false">IF(F84&lt;0,0,E84/(G84-F84+1))</f>
        <v>0</v>
      </c>
    </row>
    <row r="85" customFormat="false" ht="15" hidden="false" customHeight="false" outlineLevel="0" collapsed="false">
      <c r="A85" s="7"/>
      <c r="B85" s="8"/>
      <c r="C85" s="8"/>
      <c r="D85" s="8"/>
      <c r="E85" s="9"/>
      <c r="F85" s="10" t="n">
        <f aca="false">IF(AND(ISNUMBER(B85),ISNUMBER(C85),ISNUMBER(E85)),INT((C85-ولوم_پروفایل!$B$7)/ولوم_پروفایل!$B$3+0.000000001),-1)</f>
        <v>-1</v>
      </c>
      <c r="G85" s="10" t="n">
        <f aca="false">IF(F85&lt;0,-2,INT((B85-ولوم_پروفایل!$B$7)/ولوم_پروفایل!$B$3+0.000000001))</f>
        <v>-2</v>
      </c>
      <c r="H85" s="11" t="n">
        <f aca="false">IF(F85&lt;0,0,E85/(G85-F85+1))</f>
        <v>0</v>
      </c>
    </row>
    <row r="86" customFormat="false" ht="15" hidden="false" customHeight="false" outlineLevel="0" collapsed="false">
      <c r="A86" s="7"/>
      <c r="B86" s="8"/>
      <c r="C86" s="8"/>
      <c r="D86" s="8"/>
      <c r="E86" s="9"/>
      <c r="F86" s="10" t="n">
        <f aca="false">IF(AND(ISNUMBER(B86),ISNUMBER(C86),ISNUMBER(E86)),INT((C86-ولوم_پروفایل!$B$7)/ولوم_پروفایل!$B$3+0.000000001),-1)</f>
        <v>-1</v>
      </c>
      <c r="G86" s="10" t="n">
        <f aca="false">IF(F86&lt;0,-2,INT((B86-ولوم_پروفایل!$B$7)/ولوم_پروفایل!$B$3+0.000000001))</f>
        <v>-2</v>
      </c>
      <c r="H86" s="11" t="n">
        <f aca="false">IF(F86&lt;0,0,E86/(G86-F86+1))</f>
        <v>0</v>
      </c>
    </row>
    <row r="87" customFormat="false" ht="15" hidden="false" customHeight="false" outlineLevel="0" collapsed="false">
      <c r="A87" s="7"/>
      <c r="B87" s="8"/>
      <c r="C87" s="8"/>
      <c r="D87" s="8"/>
      <c r="E87" s="9"/>
      <c r="F87" s="10" t="n">
        <f aca="false">IF(AND(ISNUMBER(B87),ISNUMBER(C87),ISNUMBER(E87)),INT((C87-ولوم_پروفایل!$B$7)/ولوم_پروفایل!$B$3+0.000000001),-1)</f>
        <v>-1</v>
      </c>
      <c r="G87" s="10" t="n">
        <f aca="false">IF(F87&lt;0,-2,INT((B87-ولوم_پروفایل!$B$7)/ولوم_پروفایل!$B$3+0.000000001))</f>
        <v>-2</v>
      </c>
      <c r="H87" s="11" t="n">
        <f aca="false">IF(F87&lt;0,0,E87/(G87-F87+1))</f>
        <v>0</v>
      </c>
    </row>
    <row r="88" customFormat="false" ht="15" hidden="false" customHeight="false" outlineLevel="0" collapsed="false">
      <c r="A88" s="7"/>
      <c r="B88" s="8"/>
      <c r="C88" s="8"/>
      <c r="D88" s="8"/>
      <c r="E88" s="9"/>
      <c r="F88" s="10" t="n">
        <f aca="false">IF(AND(ISNUMBER(B88),ISNUMBER(C88),ISNUMBER(E88)),INT((C88-ولوم_پروفایل!$B$7)/ولوم_پروفایل!$B$3+0.000000001),-1)</f>
        <v>-1</v>
      </c>
      <c r="G88" s="10" t="n">
        <f aca="false">IF(F88&lt;0,-2,INT((B88-ولوم_پروفایل!$B$7)/ولوم_پروفایل!$B$3+0.000000001))</f>
        <v>-2</v>
      </c>
      <c r="H88" s="11" t="n">
        <f aca="false">IF(F88&lt;0,0,E88/(G88-F88+1))</f>
        <v>0</v>
      </c>
    </row>
    <row r="89" customFormat="false" ht="15" hidden="false" customHeight="false" outlineLevel="0" collapsed="false">
      <c r="A89" s="7"/>
      <c r="B89" s="8"/>
      <c r="C89" s="8"/>
      <c r="D89" s="8"/>
      <c r="E89" s="9"/>
      <c r="F89" s="10" t="n">
        <f aca="false">IF(AND(ISNUMBER(B89),ISNUMBER(C89),ISNUMBER(E89)),INT((C89-ولوم_پروفایل!$B$7)/ولوم_پروفایل!$B$3+0.000000001),-1)</f>
        <v>-1</v>
      </c>
      <c r="G89" s="10" t="n">
        <f aca="false">IF(F89&lt;0,-2,INT((B89-ولوم_پروفایل!$B$7)/ولوم_پروفایل!$B$3+0.000000001))</f>
        <v>-2</v>
      </c>
      <c r="H89" s="11" t="n">
        <f aca="false">IF(F89&lt;0,0,E89/(G89-F89+1))</f>
        <v>0</v>
      </c>
    </row>
    <row r="90" customFormat="false" ht="15" hidden="false" customHeight="false" outlineLevel="0" collapsed="false">
      <c r="A90" s="7"/>
      <c r="B90" s="8"/>
      <c r="C90" s="8"/>
      <c r="D90" s="8"/>
      <c r="E90" s="9"/>
      <c r="F90" s="10" t="n">
        <f aca="false">IF(AND(ISNUMBER(B90),ISNUMBER(C90),ISNUMBER(E90)),INT((C90-ولوم_پروفایل!$B$7)/ولوم_پروفایل!$B$3+0.000000001),-1)</f>
        <v>-1</v>
      </c>
      <c r="G90" s="10" t="n">
        <f aca="false">IF(F90&lt;0,-2,INT((B90-ولوم_پروفایل!$B$7)/ولوم_پروفایل!$B$3+0.000000001))</f>
        <v>-2</v>
      </c>
      <c r="H90" s="11" t="n">
        <f aca="false">IF(F90&lt;0,0,E90/(G90-F90+1))</f>
        <v>0</v>
      </c>
    </row>
    <row r="91" customFormat="false" ht="15" hidden="false" customHeight="false" outlineLevel="0" collapsed="false">
      <c r="A91" s="7"/>
      <c r="B91" s="8"/>
      <c r="C91" s="8"/>
      <c r="D91" s="8"/>
      <c r="E91" s="9"/>
      <c r="F91" s="10" t="n">
        <f aca="false">IF(AND(ISNUMBER(B91),ISNUMBER(C91),ISNUMBER(E91)),INT((C91-ولوم_پروفایل!$B$7)/ولوم_پروفایل!$B$3+0.000000001),-1)</f>
        <v>-1</v>
      </c>
      <c r="G91" s="10" t="n">
        <f aca="false">IF(F91&lt;0,-2,INT((B91-ولوم_پروفایل!$B$7)/ولوم_پروفایل!$B$3+0.000000001))</f>
        <v>-2</v>
      </c>
      <c r="H91" s="11" t="n">
        <f aca="false">IF(F91&lt;0,0,E91/(G91-F91+1))</f>
        <v>0</v>
      </c>
    </row>
    <row r="92" customFormat="false" ht="15" hidden="false" customHeight="false" outlineLevel="0" collapsed="false">
      <c r="A92" s="7"/>
      <c r="B92" s="8"/>
      <c r="C92" s="8"/>
      <c r="D92" s="8"/>
      <c r="E92" s="9"/>
      <c r="F92" s="10" t="n">
        <f aca="false">IF(AND(ISNUMBER(B92),ISNUMBER(C92),ISNUMBER(E92)),INT((C92-ولوم_پروفایل!$B$7)/ولوم_پروفایل!$B$3+0.000000001),-1)</f>
        <v>-1</v>
      </c>
      <c r="G92" s="10" t="n">
        <f aca="false">IF(F92&lt;0,-2,INT((B92-ولوم_پروفایل!$B$7)/ولوم_پروفایل!$B$3+0.000000001))</f>
        <v>-2</v>
      </c>
      <c r="H92" s="11" t="n">
        <f aca="false">IF(F92&lt;0,0,E92/(G92-F92+1))</f>
        <v>0</v>
      </c>
    </row>
    <row r="93" customFormat="false" ht="15" hidden="false" customHeight="false" outlineLevel="0" collapsed="false">
      <c r="A93" s="7"/>
      <c r="B93" s="8"/>
      <c r="C93" s="8"/>
      <c r="D93" s="8"/>
      <c r="E93" s="9"/>
      <c r="F93" s="10" t="n">
        <f aca="false">IF(AND(ISNUMBER(B93),ISNUMBER(C93),ISNUMBER(E93)),INT((C93-ولوم_پروفایل!$B$7)/ولوم_پروفایل!$B$3+0.000000001),-1)</f>
        <v>-1</v>
      </c>
      <c r="G93" s="10" t="n">
        <f aca="false">IF(F93&lt;0,-2,INT((B93-ولوم_پروفایل!$B$7)/ولوم_پروفایل!$B$3+0.000000001))</f>
        <v>-2</v>
      </c>
      <c r="H93" s="11" t="n">
        <f aca="false">IF(F93&lt;0,0,E93/(G93-F93+1))</f>
        <v>0</v>
      </c>
    </row>
    <row r="94" customFormat="false" ht="15" hidden="false" customHeight="false" outlineLevel="0" collapsed="false">
      <c r="A94" s="7"/>
      <c r="B94" s="8"/>
      <c r="C94" s="8"/>
      <c r="D94" s="8"/>
      <c r="E94" s="9"/>
      <c r="F94" s="10" t="n">
        <f aca="false">IF(AND(ISNUMBER(B94),ISNUMBER(C94),ISNUMBER(E94)),INT((C94-ولوم_پروفایل!$B$7)/ولوم_پروفایل!$B$3+0.000000001),-1)</f>
        <v>-1</v>
      </c>
      <c r="G94" s="10" t="n">
        <f aca="false">IF(F94&lt;0,-2,INT((B94-ولوم_پروفایل!$B$7)/ولوم_پروفایل!$B$3+0.000000001))</f>
        <v>-2</v>
      </c>
      <c r="H94" s="11" t="n">
        <f aca="false">IF(F94&lt;0,0,E94/(G94-F94+1))</f>
        <v>0</v>
      </c>
    </row>
    <row r="95" customFormat="false" ht="15" hidden="false" customHeight="false" outlineLevel="0" collapsed="false">
      <c r="A95" s="7"/>
      <c r="B95" s="8"/>
      <c r="C95" s="8"/>
      <c r="D95" s="8"/>
      <c r="E95" s="9"/>
      <c r="F95" s="10" t="n">
        <f aca="false">IF(AND(ISNUMBER(B95),ISNUMBER(C95),ISNUMBER(E95)),INT((C95-ولوم_پروفایل!$B$7)/ولوم_پروفایل!$B$3+0.000000001),-1)</f>
        <v>-1</v>
      </c>
      <c r="G95" s="10" t="n">
        <f aca="false">IF(F95&lt;0,-2,INT((B95-ولوم_پروفایل!$B$7)/ولوم_پروفایل!$B$3+0.000000001))</f>
        <v>-2</v>
      </c>
      <c r="H95" s="11" t="n">
        <f aca="false">IF(F95&lt;0,0,E95/(G95-F95+1))</f>
        <v>0</v>
      </c>
    </row>
    <row r="96" customFormat="false" ht="15" hidden="false" customHeight="false" outlineLevel="0" collapsed="false">
      <c r="A96" s="7"/>
      <c r="B96" s="8"/>
      <c r="C96" s="8"/>
      <c r="D96" s="8"/>
      <c r="E96" s="9"/>
      <c r="F96" s="10" t="n">
        <f aca="false">IF(AND(ISNUMBER(B96),ISNUMBER(C96),ISNUMBER(E96)),INT((C96-ولوم_پروفایل!$B$7)/ولوم_پروفایل!$B$3+0.000000001),-1)</f>
        <v>-1</v>
      </c>
      <c r="G96" s="10" t="n">
        <f aca="false">IF(F96&lt;0,-2,INT((B96-ولوم_پروفایل!$B$7)/ولوم_پروفایل!$B$3+0.000000001))</f>
        <v>-2</v>
      </c>
      <c r="H96" s="11" t="n">
        <f aca="false">IF(F96&lt;0,0,E96/(G96-F96+1))</f>
        <v>0</v>
      </c>
    </row>
    <row r="97" customFormat="false" ht="15" hidden="false" customHeight="false" outlineLevel="0" collapsed="false">
      <c r="A97" s="7"/>
      <c r="B97" s="8"/>
      <c r="C97" s="8"/>
      <c r="D97" s="8"/>
      <c r="E97" s="9"/>
      <c r="F97" s="10" t="n">
        <f aca="false">IF(AND(ISNUMBER(B97),ISNUMBER(C97),ISNUMBER(E97)),INT((C97-ولوم_پروفایل!$B$7)/ولوم_پروفایل!$B$3+0.000000001),-1)</f>
        <v>-1</v>
      </c>
      <c r="G97" s="10" t="n">
        <f aca="false">IF(F97&lt;0,-2,INT((B97-ولوم_پروفایل!$B$7)/ولوم_پروفایل!$B$3+0.000000001))</f>
        <v>-2</v>
      </c>
      <c r="H97" s="11" t="n">
        <f aca="false">IF(F97&lt;0,0,E97/(G97-F97+1))</f>
        <v>0</v>
      </c>
    </row>
    <row r="98" customFormat="false" ht="15" hidden="false" customHeight="false" outlineLevel="0" collapsed="false">
      <c r="A98" s="7"/>
      <c r="B98" s="8"/>
      <c r="C98" s="8"/>
      <c r="D98" s="8"/>
      <c r="E98" s="9"/>
      <c r="F98" s="10" t="n">
        <f aca="false">IF(AND(ISNUMBER(B98),ISNUMBER(C98),ISNUMBER(E98)),INT((C98-ولوم_پروفایل!$B$7)/ولوم_پروفایل!$B$3+0.000000001),-1)</f>
        <v>-1</v>
      </c>
      <c r="G98" s="10" t="n">
        <f aca="false">IF(F98&lt;0,-2,INT((B98-ولوم_پروفایل!$B$7)/ولوم_پروفایل!$B$3+0.000000001))</f>
        <v>-2</v>
      </c>
      <c r="H98" s="11" t="n">
        <f aca="false">IF(F98&lt;0,0,E98/(G98-F98+1))</f>
        <v>0</v>
      </c>
    </row>
    <row r="99" customFormat="false" ht="15" hidden="false" customHeight="false" outlineLevel="0" collapsed="false">
      <c r="A99" s="7"/>
      <c r="B99" s="8"/>
      <c r="C99" s="8"/>
      <c r="D99" s="8"/>
      <c r="E99" s="9"/>
      <c r="F99" s="10" t="n">
        <f aca="false">IF(AND(ISNUMBER(B99),ISNUMBER(C99),ISNUMBER(E99)),INT((C99-ولوم_پروفایل!$B$7)/ولوم_پروفایل!$B$3+0.000000001),-1)</f>
        <v>-1</v>
      </c>
      <c r="G99" s="10" t="n">
        <f aca="false">IF(F99&lt;0,-2,INT((B99-ولوم_پروفایل!$B$7)/ولوم_پروفایل!$B$3+0.000000001))</f>
        <v>-2</v>
      </c>
      <c r="H99" s="11" t="n">
        <f aca="false">IF(F99&lt;0,0,E99/(G99-F99+1))</f>
        <v>0</v>
      </c>
    </row>
    <row r="100" customFormat="false" ht="15" hidden="false" customHeight="false" outlineLevel="0" collapsed="false">
      <c r="A100" s="7"/>
      <c r="B100" s="8"/>
      <c r="C100" s="8"/>
      <c r="D100" s="8"/>
      <c r="E100" s="9"/>
      <c r="F100" s="10" t="n">
        <f aca="false">IF(AND(ISNUMBER(B100),ISNUMBER(C100),ISNUMBER(E100)),INT((C100-ولوم_پروفایل!$B$7)/ولوم_پروفایل!$B$3+0.000000001),-1)</f>
        <v>-1</v>
      </c>
      <c r="G100" s="10" t="n">
        <f aca="false">IF(F100&lt;0,-2,INT((B100-ولوم_پروفایل!$B$7)/ولوم_پروفایل!$B$3+0.000000001))</f>
        <v>-2</v>
      </c>
      <c r="H100" s="11" t="n">
        <f aca="false">IF(F100&lt;0,0,E100/(G100-F100+1))</f>
        <v>0</v>
      </c>
    </row>
    <row r="101" customFormat="false" ht="15" hidden="false" customHeight="false" outlineLevel="0" collapsed="false">
      <c r="A101" s="7"/>
      <c r="B101" s="8"/>
      <c r="C101" s="8"/>
      <c r="D101" s="8"/>
      <c r="E101" s="9"/>
      <c r="F101" s="10" t="n">
        <f aca="false">IF(AND(ISNUMBER(B101),ISNUMBER(C101),ISNUMBER(E101)),INT((C101-ولوم_پروفایل!$B$7)/ولوم_پروفایل!$B$3+0.000000001),-1)</f>
        <v>-1</v>
      </c>
      <c r="G101" s="10" t="n">
        <f aca="false">IF(F101&lt;0,-2,INT((B101-ولوم_پروفایل!$B$7)/ولوم_پروفایل!$B$3+0.000000001))</f>
        <v>-2</v>
      </c>
      <c r="H101" s="11" t="n">
        <f aca="false">IF(F101&lt;0,0,E101/(G101-F101+1))</f>
        <v>0</v>
      </c>
    </row>
    <row r="102" customFormat="false" ht="15" hidden="false" customHeight="false" outlineLevel="0" collapsed="false">
      <c r="A102" s="7"/>
      <c r="B102" s="8"/>
      <c r="C102" s="8"/>
      <c r="D102" s="8"/>
      <c r="E102" s="9"/>
      <c r="F102" s="10" t="n">
        <f aca="false">IF(AND(ISNUMBER(B102),ISNUMBER(C102),ISNUMBER(E102)),INT((C102-ولوم_پروفایل!$B$7)/ولوم_پروفایل!$B$3+0.000000001),-1)</f>
        <v>-1</v>
      </c>
      <c r="G102" s="10" t="n">
        <f aca="false">IF(F102&lt;0,-2,INT((B102-ولوم_پروفایل!$B$7)/ولوم_پروفایل!$B$3+0.000000001))</f>
        <v>-2</v>
      </c>
      <c r="H102" s="11" t="n">
        <f aca="false">IF(F102&lt;0,0,E102/(G102-F102+1))</f>
        <v>0</v>
      </c>
    </row>
    <row r="103" customFormat="false" ht="15" hidden="false" customHeight="false" outlineLevel="0" collapsed="false">
      <c r="A103" s="7"/>
      <c r="B103" s="8"/>
      <c r="C103" s="8"/>
      <c r="D103" s="8"/>
      <c r="E103" s="9"/>
      <c r="F103" s="10" t="n">
        <f aca="false">IF(AND(ISNUMBER(B103),ISNUMBER(C103),ISNUMBER(E103)),INT((C103-ولوم_پروفایل!$B$7)/ولوم_پروفایل!$B$3+0.000000001),-1)</f>
        <v>-1</v>
      </c>
      <c r="G103" s="10" t="n">
        <f aca="false">IF(F103&lt;0,-2,INT((B103-ولوم_پروفایل!$B$7)/ولوم_پروفایل!$B$3+0.000000001))</f>
        <v>-2</v>
      </c>
      <c r="H103" s="11" t="n">
        <f aca="false">IF(F103&lt;0,0,E103/(G103-F103+1))</f>
        <v>0</v>
      </c>
    </row>
    <row r="104" customFormat="false" ht="15" hidden="false" customHeight="false" outlineLevel="0" collapsed="false">
      <c r="A104" s="7"/>
      <c r="B104" s="8"/>
      <c r="C104" s="8"/>
      <c r="D104" s="8"/>
      <c r="E104" s="9"/>
      <c r="F104" s="10" t="n">
        <f aca="false">IF(AND(ISNUMBER(B104),ISNUMBER(C104),ISNUMBER(E104)),INT((C104-ولوم_پروفایل!$B$7)/ولوم_پروفایل!$B$3+0.000000001),-1)</f>
        <v>-1</v>
      </c>
      <c r="G104" s="10" t="n">
        <f aca="false">IF(F104&lt;0,-2,INT((B104-ولوم_پروفایل!$B$7)/ولوم_پروفایل!$B$3+0.000000001))</f>
        <v>-2</v>
      </c>
      <c r="H104" s="11" t="n">
        <f aca="false">IF(F104&lt;0,0,E104/(G104-F104+1))</f>
        <v>0</v>
      </c>
    </row>
    <row r="105" customFormat="false" ht="15" hidden="false" customHeight="false" outlineLevel="0" collapsed="false">
      <c r="A105" s="7"/>
      <c r="B105" s="8"/>
      <c r="C105" s="8"/>
      <c r="D105" s="8"/>
      <c r="E105" s="9"/>
      <c r="F105" s="10" t="n">
        <f aca="false">IF(AND(ISNUMBER(B105),ISNUMBER(C105),ISNUMBER(E105)),INT((C105-ولوم_پروفایل!$B$7)/ولوم_پروفایل!$B$3+0.000000001),-1)</f>
        <v>-1</v>
      </c>
      <c r="G105" s="10" t="n">
        <f aca="false">IF(F105&lt;0,-2,INT((B105-ولوم_پروفایل!$B$7)/ولوم_پروفایل!$B$3+0.000000001))</f>
        <v>-2</v>
      </c>
      <c r="H105" s="11" t="n">
        <f aca="false">IF(F105&lt;0,0,E105/(G105-F105+1))</f>
        <v>0</v>
      </c>
    </row>
    <row r="106" customFormat="false" ht="15" hidden="false" customHeight="false" outlineLevel="0" collapsed="false">
      <c r="A106" s="7"/>
      <c r="B106" s="8"/>
      <c r="C106" s="8"/>
      <c r="D106" s="8"/>
      <c r="E106" s="9"/>
      <c r="F106" s="10" t="n">
        <f aca="false">IF(AND(ISNUMBER(B106),ISNUMBER(C106),ISNUMBER(E106)),INT((C106-ولوم_پروفایل!$B$7)/ولوم_پروفایل!$B$3+0.000000001),-1)</f>
        <v>-1</v>
      </c>
      <c r="G106" s="10" t="n">
        <f aca="false">IF(F106&lt;0,-2,INT((B106-ولوم_پروفایل!$B$7)/ولوم_پروفایل!$B$3+0.000000001))</f>
        <v>-2</v>
      </c>
      <c r="H106" s="11" t="n">
        <f aca="false">IF(F106&lt;0,0,E106/(G106-F106+1))</f>
        <v>0</v>
      </c>
    </row>
    <row r="107" customFormat="false" ht="15" hidden="false" customHeight="false" outlineLevel="0" collapsed="false">
      <c r="A107" s="7"/>
      <c r="B107" s="8"/>
      <c r="C107" s="8"/>
      <c r="D107" s="8"/>
      <c r="E107" s="9"/>
      <c r="F107" s="10" t="n">
        <f aca="false">IF(AND(ISNUMBER(B107),ISNUMBER(C107),ISNUMBER(E107)),INT((C107-ولوم_پروفایل!$B$7)/ولوم_پروفایل!$B$3+0.000000001),-1)</f>
        <v>-1</v>
      </c>
      <c r="G107" s="10" t="n">
        <f aca="false">IF(F107&lt;0,-2,INT((B107-ولوم_پروفایل!$B$7)/ولوم_پروفایل!$B$3+0.000000001))</f>
        <v>-2</v>
      </c>
      <c r="H107" s="11" t="n">
        <f aca="false">IF(F107&lt;0,0,E107/(G107-F107+1))</f>
        <v>0</v>
      </c>
    </row>
    <row r="108" customFormat="false" ht="15" hidden="false" customHeight="false" outlineLevel="0" collapsed="false">
      <c r="A108" s="7"/>
      <c r="B108" s="8"/>
      <c r="C108" s="8"/>
      <c r="D108" s="8"/>
      <c r="E108" s="9"/>
      <c r="F108" s="10" t="n">
        <f aca="false">IF(AND(ISNUMBER(B108),ISNUMBER(C108),ISNUMBER(E108)),INT((C108-ولوم_پروفایل!$B$7)/ولوم_پروفایل!$B$3+0.000000001),-1)</f>
        <v>-1</v>
      </c>
      <c r="G108" s="10" t="n">
        <f aca="false">IF(F108&lt;0,-2,INT((B108-ولوم_پروفایل!$B$7)/ولوم_پروفایل!$B$3+0.000000001))</f>
        <v>-2</v>
      </c>
      <c r="H108" s="11" t="n">
        <f aca="false">IF(F108&lt;0,0,E108/(G108-F108+1))</f>
        <v>0</v>
      </c>
    </row>
    <row r="109" customFormat="false" ht="15" hidden="false" customHeight="false" outlineLevel="0" collapsed="false">
      <c r="A109" s="7"/>
      <c r="B109" s="8"/>
      <c r="C109" s="8"/>
      <c r="D109" s="8"/>
      <c r="E109" s="9"/>
      <c r="F109" s="10" t="n">
        <f aca="false">IF(AND(ISNUMBER(B109),ISNUMBER(C109),ISNUMBER(E109)),INT((C109-ولوم_پروفایل!$B$7)/ولوم_پروفایل!$B$3+0.000000001),-1)</f>
        <v>-1</v>
      </c>
      <c r="G109" s="10" t="n">
        <f aca="false">IF(F109&lt;0,-2,INT((B109-ولوم_پروفایل!$B$7)/ولوم_پروفایل!$B$3+0.000000001))</f>
        <v>-2</v>
      </c>
      <c r="H109" s="11" t="n">
        <f aca="false">IF(F109&lt;0,0,E109/(G109-F109+1))</f>
        <v>0</v>
      </c>
    </row>
    <row r="110" customFormat="false" ht="15" hidden="false" customHeight="false" outlineLevel="0" collapsed="false">
      <c r="A110" s="7"/>
      <c r="B110" s="8"/>
      <c r="C110" s="8"/>
      <c r="D110" s="8"/>
      <c r="E110" s="9"/>
      <c r="F110" s="10" t="n">
        <f aca="false">IF(AND(ISNUMBER(B110),ISNUMBER(C110),ISNUMBER(E110)),INT((C110-ولوم_پروفایل!$B$7)/ولوم_پروفایل!$B$3+0.000000001),-1)</f>
        <v>-1</v>
      </c>
      <c r="G110" s="10" t="n">
        <f aca="false">IF(F110&lt;0,-2,INT((B110-ولوم_پروفایل!$B$7)/ولوم_پروفایل!$B$3+0.000000001))</f>
        <v>-2</v>
      </c>
      <c r="H110" s="11" t="n">
        <f aca="false">IF(F110&lt;0,0,E110/(G110-F110+1))</f>
        <v>0</v>
      </c>
    </row>
    <row r="111" customFormat="false" ht="15" hidden="false" customHeight="false" outlineLevel="0" collapsed="false">
      <c r="A111" s="7"/>
      <c r="B111" s="8"/>
      <c r="C111" s="8"/>
      <c r="D111" s="8"/>
      <c r="E111" s="9"/>
      <c r="F111" s="10" t="n">
        <f aca="false">IF(AND(ISNUMBER(B111),ISNUMBER(C111),ISNUMBER(E111)),INT((C111-ولوم_پروفایل!$B$7)/ولوم_پروفایل!$B$3+0.000000001),-1)</f>
        <v>-1</v>
      </c>
      <c r="G111" s="10" t="n">
        <f aca="false">IF(F111&lt;0,-2,INT((B111-ولوم_پروفایل!$B$7)/ولوم_پروفایل!$B$3+0.000000001))</f>
        <v>-2</v>
      </c>
      <c r="H111" s="11" t="n">
        <f aca="false">IF(F111&lt;0,0,E111/(G111-F111+1))</f>
        <v>0</v>
      </c>
    </row>
    <row r="112" customFormat="false" ht="15" hidden="false" customHeight="false" outlineLevel="0" collapsed="false">
      <c r="A112" s="7"/>
      <c r="B112" s="8"/>
      <c r="C112" s="8"/>
      <c r="D112" s="8"/>
      <c r="E112" s="9"/>
      <c r="F112" s="10" t="n">
        <f aca="false">IF(AND(ISNUMBER(B112),ISNUMBER(C112),ISNUMBER(E112)),INT((C112-ولوم_پروفایل!$B$7)/ولوم_پروفایل!$B$3+0.000000001),-1)</f>
        <v>-1</v>
      </c>
      <c r="G112" s="10" t="n">
        <f aca="false">IF(F112&lt;0,-2,INT((B112-ولوم_پروفایل!$B$7)/ولوم_پروفایل!$B$3+0.000000001))</f>
        <v>-2</v>
      </c>
      <c r="H112" s="11" t="n">
        <f aca="false">IF(F112&lt;0,0,E112/(G112-F112+1))</f>
        <v>0</v>
      </c>
    </row>
    <row r="113" customFormat="false" ht="15" hidden="false" customHeight="false" outlineLevel="0" collapsed="false">
      <c r="A113" s="7"/>
      <c r="B113" s="8"/>
      <c r="C113" s="8"/>
      <c r="D113" s="8"/>
      <c r="E113" s="9"/>
      <c r="F113" s="10" t="n">
        <f aca="false">IF(AND(ISNUMBER(B113),ISNUMBER(C113),ISNUMBER(E113)),INT((C113-ولوم_پروفایل!$B$7)/ولوم_پروفایل!$B$3+0.000000001),-1)</f>
        <v>-1</v>
      </c>
      <c r="G113" s="10" t="n">
        <f aca="false">IF(F113&lt;0,-2,INT((B113-ولوم_پروفایل!$B$7)/ولوم_پروفایل!$B$3+0.000000001))</f>
        <v>-2</v>
      </c>
      <c r="H113" s="11" t="n">
        <f aca="false">IF(F113&lt;0,0,E113/(G113-F113+1))</f>
        <v>0</v>
      </c>
    </row>
    <row r="114" customFormat="false" ht="15" hidden="false" customHeight="false" outlineLevel="0" collapsed="false">
      <c r="A114" s="7"/>
      <c r="B114" s="8"/>
      <c r="C114" s="8"/>
      <c r="D114" s="8"/>
      <c r="E114" s="9"/>
      <c r="F114" s="10" t="n">
        <f aca="false">IF(AND(ISNUMBER(B114),ISNUMBER(C114),ISNUMBER(E114)),INT((C114-ولوم_پروفایل!$B$7)/ولوم_پروفایل!$B$3+0.000000001),-1)</f>
        <v>-1</v>
      </c>
      <c r="G114" s="10" t="n">
        <f aca="false">IF(F114&lt;0,-2,INT((B114-ولوم_پروفایل!$B$7)/ولوم_پروفایل!$B$3+0.000000001))</f>
        <v>-2</v>
      </c>
      <c r="H114" s="11" t="n">
        <f aca="false">IF(F114&lt;0,0,E114/(G114-F114+1))</f>
        <v>0</v>
      </c>
    </row>
    <row r="115" customFormat="false" ht="15" hidden="false" customHeight="false" outlineLevel="0" collapsed="false">
      <c r="A115" s="7"/>
      <c r="B115" s="8"/>
      <c r="C115" s="8"/>
      <c r="D115" s="8"/>
      <c r="E115" s="9"/>
      <c r="F115" s="10" t="n">
        <f aca="false">IF(AND(ISNUMBER(B115),ISNUMBER(C115),ISNUMBER(E115)),INT((C115-ولوم_پروفایل!$B$7)/ولوم_پروفایل!$B$3+0.000000001),-1)</f>
        <v>-1</v>
      </c>
      <c r="G115" s="10" t="n">
        <f aca="false">IF(F115&lt;0,-2,INT((B115-ولوم_پروفایل!$B$7)/ولوم_پروفایل!$B$3+0.000000001))</f>
        <v>-2</v>
      </c>
      <c r="H115" s="11" t="n">
        <f aca="false">IF(F115&lt;0,0,E115/(G115-F115+1))</f>
        <v>0</v>
      </c>
    </row>
    <row r="116" customFormat="false" ht="15" hidden="false" customHeight="false" outlineLevel="0" collapsed="false">
      <c r="A116" s="7"/>
      <c r="B116" s="8"/>
      <c r="C116" s="8"/>
      <c r="D116" s="8"/>
      <c r="E116" s="9"/>
      <c r="F116" s="10" t="n">
        <f aca="false">IF(AND(ISNUMBER(B116),ISNUMBER(C116),ISNUMBER(E116)),INT((C116-ولوم_پروفایل!$B$7)/ولوم_پروفایل!$B$3+0.000000001),-1)</f>
        <v>-1</v>
      </c>
      <c r="G116" s="10" t="n">
        <f aca="false">IF(F116&lt;0,-2,INT((B116-ولوم_پروفایل!$B$7)/ولوم_پروفایل!$B$3+0.000000001))</f>
        <v>-2</v>
      </c>
      <c r="H116" s="11" t="n">
        <f aca="false">IF(F116&lt;0,0,E116/(G116-F116+1))</f>
        <v>0</v>
      </c>
    </row>
    <row r="117" customFormat="false" ht="15" hidden="false" customHeight="false" outlineLevel="0" collapsed="false">
      <c r="A117" s="7"/>
      <c r="B117" s="8"/>
      <c r="C117" s="8"/>
      <c r="D117" s="8"/>
      <c r="E117" s="9"/>
      <c r="F117" s="10" t="n">
        <f aca="false">IF(AND(ISNUMBER(B117),ISNUMBER(C117),ISNUMBER(E117)),INT((C117-ولوم_پروفایل!$B$7)/ولوم_پروفایل!$B$3+0.000000001),-1)</f>
        <v>-1</v>
      </c>
      <c r="G117" s="10" t="n">
        <f aca="false">IF(F117&lt;0,-2,INT((B117-ولوم_پروفایل!$B$7)/ولوم_پروفایل!$B$3+0.000000001))</f>
        <v>-2</v>
      </c>
      <c r="H117" s="11" t="n">
        <f aca="false">IF(F117&lt;0,0,E117/(G117-F117+1))</f>
        <v>0</v>
      </c>
    </row>
    <row r="118" customFormat="false" ht="15" hidden="false" customHeight="false" outlineLevel="0" collapsed="false">
      <c r="A118" s="7"/>
      <c r="B118" s="8"/>
      <c r="C118" s="8"/>
      <c r="D118" s="8"/>
      <c r="E118" s="9"/>
      <c r="F118" s="10" t="n">
        <f aca="false">IF(AND(ISNUMBER(B118),ISNUMBER(C118),ISNUMBER(E118)),INT((C118-ولوم_پروفایل!$B$7)/ولوم_پروفایل!$B$3+0.000000001),-1)</f>
        <v>-1</v>
      </c>
      <c r="G118" s="10" t="n">
        <f aca="false">IF(F118&lt;0,-2,INT((B118-ولوم_پروفایل!$B$7)/ولوم_پروفایل!$B$3+0.000000001))</f>
        <v>-2</v>
      </c>
      <c r="H118" s="11" t="n">
        <f aca="false">IF(F118&lt;0,0,E118/(G118-F118+1))</f>
        <v>0</v>
      </c>
    </row>
    <row r="119" customFormat="false" ht="15" hidden="false" customHeight="false" outlineLevel="0" collapsed="false">
      <c r="A119" s="7"/>
      <c r="B119" s="8"/>
      <c r="C119" s="8"/>
      <c r="D119" s="8"/>
      <c r="E119" s="9"/>
      <c r="F119" s="10" t="n">
        <f aca="false">IF(AND(ISNUMBER(B119),ISNUMBER(C119),ISNUMBER(E119)),INT((C119-ولوم_پروفایل!$B$7)/ولوم_پروفایل!$B$3+0.000000001),-1)</f>
        <v>-1</v>
      </c>
      <c r="G119" s="10" t="n">
        <f aca="false">IF(F119&lt;0,-2,INT((B119-ولوم_پروفایل!$B$7)/ولوم_پروفایل!$B$3+0.000000001))</f>
        <v>-2</v>
      </c>
      <c r="H119" s="11" t="n">
        <f aca="false">IF(F119&lt;0,0,E119/(G119-F119+1))</f>
        <v>0</v>
      </c>
    </row>
    <row r="120" customFormat="false" ht="15" hidden="false" customHeight="false" outlineLevel="0" collapsed="false">
      <c r="A120" s="7"/>
      <c r="B120" s="8"/>
      <c r="C120" s="8"/>
      <c r="D120" s="8"/>
      <c r="E120" s="9"/>
      <c r="F120" s="10" t="n">
        <f aca="false">IF(AND(ISNUMBER(B120),ISNUMBER(C120),ISNUMBER(E120)),INT((C120-ولوم_پروفایل!$B$7)/ولوم_پروفایل!$B$3+0.000000001),-1)</f>
        <v>-1</v>
      </c>
      <c r="G120" s="10" t="n">
        <f aca="false">IF(F120&lt;0,-2,INT((B120-ولوم_پروفایل!$B$7)/ولوم_پروفایل!$B$3+0.000000001))</f>
        <v>-2</v>
      </c>
      <c r="H120" s="11" t="n">
        <f aca="false">IF(F120&lt;0,0,E120/(G120-F120+1))</f>
        <v>0</v>
      </c>
    </row>
    <row r="121" customFormat="false" ht="15" hidden="false" customHeight="false" outlineLevel="0" collapsed="false">
      <c r="A121" s="7"/>
      <c r="B121" s="8"/>
      <c r="C121" s="8"/>
      <c r="D121" s="8"/>
      <c r="E121" s="9"/>
      <c r="F121" s="10" t="n">
        <f aca="false">IF(AND(ISNUMBER(B121),ISNUMBER(C121),ISNUMBER(E121)),INT((C121-ولوم_پروفایل!$B$7)/ولوم_پروفایل!$B$3+0.000000001),-1)</f>
        <v>-1</v>
      </c>
      <c r="G121" s="10" t="n">
        <f aca="false">IF(F121&lt;0,-2,INT((B121-ولوم_پروفایل!$B$7)/ولوم_پروفایل!$B$3+0.000000001))</f>
        <v>-2</v>
      </c>
      <c r="H121" s="11" t="n">
        <f aca="false">IF(F121&lt;0,0,E121/(G121-F121+1))</f>
        <v>0</v>
      </c>
    </row>
    <row r="122" customFormat="false" ht="15" hidden="false" customHeight="false" outlineLevel="0" collapsed="false">
      <c r="A122" s="7"/>
      <c r="B122" s="8"/>
      <c r="C122" s="8"/>
      <c r="D122" s="8"/>
      <c r="E122" s="9"/>
      <c r="F122" s="10" t="n">
        <f aca="false">IF(AND(ISNUMBER(B122),ISNUMBER(C122),ISNUMBER(E122)),INT((C122-ولوم_پروفایل!$B$7)/ولوم_پروفایل!$B$3+0.000000001),-1)</f>
        <v>-1</v>
      </c>
      <c r="G122" s="10" t="n">
        <f aca="false">IF(F122&lt;0,-2,INT((B122-ولوم_پروفایل!$B$7)/ولوم_پروفایل!$B$3+0.000000001))</f>
        <v>-2</v>
      </c>
      <c r="H122" s="11" t="n">
        <f aca="false">IF(F122&lt;0,0,E122/(G122-F122+1))</f>
        <v>0</v>
      </c>
    </row>
    <row r="123" customFormat="false" ht="15" hidden="false" customHeight="false" outlineLevel="0" collapsed="false">
      <c r="A123" s="7"/>
      <c r="B123" s="8"/>
      <c r="C123" s="8"/>
      <c r="D123" s="8"/>
      <c r="E123" s="9"/>
      <c r="F123" s="10" t="n">
        <f aca="false">IF(AND(ISNUMBER(B123),ISNUMBER(C123),ISNUMBER(E123)),INT((C123-ولوم_پروفایل!$B$7)/ولوم_پروفایل!$B$3+0.000000001),-1)</f>
        <v>-1</v>
      </c>
      <c r="G123" s="10" t="n">
        <f aca="false">IF(F123&lt;0,-2,INT((B123-ولوم_پروفایل!$B$7)/ولوم_پروفایل!$B$3+0.000000001))</f>
        <v>-2</v>
      </c>
      <c r="H123" s="11" t="n">
        <f aca="false">IF(F123&lt;0,0,E123/(G123-F123+1))</f>
        <v>0</v>
      </c>
    </row>
    <row r="124" customFormat="false" ht="15" hidden="false" customHeight="false" outlineLevel="0" collapsed="false">
      <c r="A124" s="7"/>
      <c r="B124" s="8"/>
      <c r="C124" s="8"/>
      <c r="D124" s="8"/>
      <c r="E124" s="9"/>
      <c r="F124" s="10" t="n">
        <f aca="false">IF(AND(ISNUMBER(B124),ISNUMBER(C124),ISNUMBER(E124)),INT((C124-ولوم_پروفایل!$B$7)/ولوم_پروفایل!$B$3+0.000000001),-1)</f>
        <v>-1</v>
      </c>
      <c r="G124" s="10" t="n">
        <f aca="false">IF(F124&lt;0,-2,INT((B124-ولوم_پروفایل!$B$7)/ولوم_پروفایل!$B$3+0.000000001))</f>
        <v>-2</v>
      </c>
      <c r="H124" s="11" t="n">
        <f aca="false">IF(F124&lt;0,0,E124/(G124-F124+1))</f>
        <v>0</v>
      </c>
    </row>
    <row r="125" customFormat="false" ht="15" hidden="false" customHeight="false" outlineLevel="0" collapsed="false">
      <c r="A125" s="7"/>
      <c r="B125" s="8"/>
      <c r="C125" s="8"/>
      <c r="D125" s="8"/>
      <c r="E125" s="9"/>
      <c r="F125" s="10" t="n">
        <f aca="false">IF(AND(ISNUMBER(B125),ISNUMBER(C125),ISNUMBER(E125)),INT((C125-ولوم_پروفایل!$B$7)/ولوم_پروفایل!$B$3+0.000000001),-1)</f>
        <v>-1</v>
      </c>
      <c r="G125" s="10" t="n">
        <f aca="false">IF(F125&lt;0,-2,INT((B125-ولوم_پروفایل!$B$7)/ولوم_پروفایل!$B$3+0.000000001))</f>
        <v>-2</v>
      </c>
      <c r="H125" s="11" t="n">
        <f aca="false">IF(F125&lt;0,0,E125/(G125-F125+1))</f>
        <v>0</v>
      </c>
    </row>
    <row r="126" customFormat="false" ht="15" hidden="false" customHeight="false" outlineLevel="0" collapsed="false">
      <c r="A126" s="7"/>
      <c r="B126" s="8"/>
      <c r="C126" s="8"/>
      <c r="D126" s="8"/>
      <c r="E126" s="9"/>
      <c r="F126" s="10" t="n">
        <f aca="false">IF(AND(ISNUMBER(B126),ISNUMBER(C126),ISNUMBER(E126)),INT((C126-ولوم_پروفایل!$B$7)/ولوم_پروفایل!$B$3+0.000000001),-1)</f>
        <v>-1</v>
      </c>
      <c r="G126" s="10" t="n">
        <f aca="false">IF(F126&lt;0,-2,INT((B126-ولوم_پروفایل!$B$7)/ولوم_پروفایل!$B$3+0.000000001))</f>
        <v>-2</v>
      </c>
      <c r="H126" s="11" t="n">
        <f aca="false">IF(F126&lt;0,0,E126/(G126-F126+1))</f>
        <v>0</v>
      </c>
    </row>
    <row r="127" customFormat="false" ht="15" hidden="false" customHeight="false" outlineLevel="0" collapsed="false">
      <c r="A127" s="7"/>
      <c r="B127" s="8"/>
      <c r="C127" s="8"/>
      <c r="D127" s="8"/>
      <c r="E127" s="9"/>
      <c r="F127" s="10" t="n">
        <f aca="false">IF(AND(ISNUMBER(B127),ISNUMBER(C127),ISNUMBER(E127)),INT((C127-ولوم_پروفایل!$B$7)/ولوم_پروفایل!$B$3+0.000000001),-1)</f>
        <v>-1</v>
      </c>
      <c r="G127" s="10" t="n">
        <f aca="false">IF(F127&lt;0,-2,INT((B127-ولوم_پروفایل!$B$7)/ولوم_پروفایل!$B$3+0.000000001))</f>
        <v>-2</v>
      </c>
      <c r="H127" s="11" t="n">
        <f aca="false">IF(F127&lt;0,0,E127/(G127-F127+1))</f>
        <v>0</v>
      </c>
    </row>
    <row r="128" customFormat="false" ht="15" hidden="false" customHeight="false" outlineLevel="0" collapsed="false">
      <c r="A128" s="7"/>
      <c r="B128" s="8"/>
      <c r="C128" s="8"/>
      <c r="D128" s="8"/>
      <c r="E128" s="9"/>
      <c r="F128" s="10" t="n">
        <f aca="false">IF(AND(ISNUMBER(B128),ISNUMBER(C128),ISNUMBER(E128)),INT((C128-ولوم_پروفایل!$B$7)/ولوم_پروفایل!$B$3+0.000000001),-1)</f>
        <v>-1</v>
      </c>
      <c r="G128" s="10" t="n">
        <f aca="false">IF(F128&lt;0,-2,INT((B128-ولوم_پروفایل!$B$7)/ولوم_پروفایل!$B$3+0.000000001))</f>
        <v>-2</v>
      </c>
      <c r="H128" s="11" t="n">
        <f aca="false">IF(F128&lt;0,0,E128/(G128-F128+1))</f>
        <v>0</v>
      </c>
    </row>
    <row r="129" customFormat="false" ht="15" hidden="false" customHeight="false" outlineLevel="0" collapsed="false">
      <c r="A129" s="7"/>
      <c r="B129" s="8"/>
      <c r="C129" s="8"/>
      <c r="D129" s="8"/>
      <c r="E129" s="9"/>
      <c r="F129" s="10" t="n">
        <f aca="false">IF(AND(ISNUMBER(B129),ISNUMBER(C129),ISNUMBER(E129)),INT((C129-ولوم_پروفایل!$B$7)/ولوم_پروفایل!$B$3+0.000000001),-1)</f>
        <v>-1</v>
      </c>
      <c r="G129" s="10" t="n">
        <f aca="false">IF(F129&lt;0,-2,INT((B129-ولوم_پروفایل!$B$7)/ولوم_پروفایل!$B$3+0.000000001))</f>
        <v>-2</v>
      </c>
      <c r="H129" s="11" t="n">
        <f aca="false">IF(F129&lt;0,0,E129/(G129-F129+1))</f>
        <v>0</v>
      </c>
    </row>
    <row r="130" customFormat="false" ht="15" hidden="false" customHeight="false" outlineLevel="0" collapsed="false">
      <c r="A130" s="7"/>
      <c r="B130" s="8"/>
      <c r="C130" s="8"/>
      <c r="D130" s="8"/>
      <c r="E130" s="9"/>
      <c r="F130" s="10" t="n">
        <f aca="false">IF(AND(ISNUMBER(B130),ISNUMBER(C130),ISNUMBER(E130)),INT((C130-ولوم_پروفایل!$B$7)/ولوم_پروفایل!$B$3+0.000000001),-1)</f>
        <v>-1</v>
      </c>
      <c r="G130" s="10" t="n">
        <f aca="false">IF(F130&lt;0,-2,INT((B130-ولوم_پروفایل!$B$7)/ولوم_پروفایل!$B$3+0.000000001))</f>
        <v>-2</v>
      </c>
      <c r="H130" s="11" t="n">
        <f aca="false">IF(F130&lt;0,0,E130/(G130-F130+1))</f>
        <v>0</v>
      </c>
    </row>
    <row r="131" customFormat="false" ht="15" hidden="false" customHeight="false" outlineLevel="0" collapsed="false">
      <c r="A131" s="7"/>
      <c r="B131" s="8"/>
      <c r="C131" s="8"/>
      <c r="D131" s="8"/>
      <c r="E131" s="9"/>
      <c r="F131" s="10" t="n">
        <f aca="false">IF(AND(ISNUMBER(B131),ISNUMBER(C131),ISNUMBER(E131)),INT((C131-ولوم_پروفایل!$B$7)/ولوم_پروفایل!$B$3+0.000000001),-1)</f>
        <v>-1</v>
      </c>
      <c r="G131" s="10" t="n">
        <f aca="false">IF(F131&lt;0,-2,INT((B131-ولوم_پروفایل!$B$7)/ولوم_پروفایل!$B$3+0.000000001))</f>
        <v>-2</v>
      </c>
      <c r="H131" s="11" t="n">
        <f aca="false">IF(F131&lt;0,0,E131/(G131-F131+1))</f>
        <v>0</v>
      </c>
    </row>
    <row r="132" customFormat="false" ht="15" hidden="false" customHeight="false" outlineLevel="0" collapsed="false">
      <c r="A132" s="7"/>
      <c r="B132" s="8"/>
      <c r="C132" s="8"/>
      <c r="D132" s="8"/>
      <c r="E132" s="9"/>
      <c r="F132" s="10" t="n">
        <f aca="false">IF(AND(ISNUMBER(B132),ISNUMBER(C132),ISNUMBER(E132)),INT((C132-ولوم_پروفایل!$B$7)/ولوم_پروفایل!$B$3+0.000000001),-1)</f>
        <v>-1</v>
      </c>
      <c r="G132" s="10" t="n">
        <f aca="false">IF(F132&lt;0,-2,INT((B132-ولوم_پروفایل!$B$7)/ولوم_پروفایل!$B$3+0.000000001))</f>
        <v>-2</v>
      </c>
      <c r="H132" s="11" t="n">
        <f aca="false">IF(F132&lt;0,0,E132/(G132-F132+1))</f>
        <v>0</v>
      </c>
    </row>
    <row r="133" customFormat="false" ht="15" hidden="false" customHeight="false" outlineLevel="0" collapsed="false">
      <c r="A133" s="7"/>
      <c r="B133" s="8"/>
      <c r="C133" s="8"/>
      <c r="D133" s="8"/>
      <c r="E133" s="9"/>
      <c r="F133" s="10" t="n">
        <f aca="false">IF(AND(ISNUMBER(B133),ISNUMBER(C133),ISNUMBER(E133)),INT((C133-ولوم_پروفایل!$B$7)/ولوم_پروفایل!$B$3+0.000000001),-1)</f>
        <v>-1</v>
      </c>
      <c r="G133" s="10" t="n">
        <f aca="false">IF(F133&lt;0,-2,INT((B133-ولوم_پروفایل!$B$7)/ولوم_پروفایل!$B$3+0.000000001))</f>
        <v>-2</v>
      </c>
      <c r="H133" s="11" t="n">
        <f aca="false">IF(F133&lt;0,0,E133/(G133-F133+1))</f>
        <v>0</v>
      </c>
    </row>
    <row r="134" customFormat="false" ht="15" hidden="false" customHeight="false" outlineLevel="0" collapsed="false">
      <c r="A134" s="7"/>
      <c r="B134" s="8"/>
      <c r="C134" s="8"/>
      <c r="D134" s="8"/>
      <c r="E134" s="9"/>
      <c r="F134" s="10" t="n">
        <f aca="false">IF(AND(ISNUMBER(B134),ISNUMBER(C134),ISNUMBER(E134)),INT((C134-ولوم_پروفایل!$B$7)/ولوم_پروفایل!$B$3+0.000000001),-1)</f>
        <v>-1</v>
      </c>
      <c r="G134" s="10" t="n">
        <f aca="false">IF(F134&lt;0,-2,INT((B134-ولوم_پروفایل!$B$7)/ولوم_پروفایل!$B$3+0.000000001))</f>
        <v>-2</v>
      </c>
      <c r="H134" s="11" t="n">
        <f aca="false">IF(F134&lt;0,0,E134/(G134-F134+1))</f>
        <v>0</v>
      </c>
    </row>
    <row r="135" customFormat="false" ht="15" hidden="false" customHeight="false" outlineLevel="0" collapsed="false">
      <c r="A135" s="7"/>
      <c r="B135" s="8"/>
      <c r="C135" s="8"/>
      <c r="D135" s="8"/>
      <c r="E135" s="9"/>
      <c r="F135" s="10" t="n">
        <f aca="false">IF(AND(ISNUMBER(B135),ISNUMBER(C135),ISNUMBER(E135)),INT((C135-ولوم_پروفایل!$B$7)/ولوم_پروفایل!$B$3+0.000000001),-1)</f>
        <v>-1</v>
      </c>
      <c r="G135" s="10" t="n">
        <f aca="false">IF(F135&lt;0,-2,INT((B135-ولوم_پروفایل!$B$7)/ولوم_پروفایل!$B$3+0.000000001))</f>
        <v>-2</v>
      </c>
      <c r="H135" s="11" t="n">
        <f aca="false">IF(F135&lt;0,0,E135/(G135-F135+1))</f>
        <v>0</v>
      </c>
    </row>
    <row r="136" customFormat="false" ht="15" hidden="false" customHeight="false" outlineLevel="0" collapsed="false">
      <c r="A136" s="7"/>
      <c r="B136" s="8"/>
      <c r="C136" s="8"/>
      <c r="D136" s="8"/>
      <c r="E136" s="9"/>
      <c r="F136" s="10" t="n">
        <f aca="false">IF(AND(ISNUMBER(B136),ISNUMBER(C136),ISNUMBER(E136)),INT((C136-ولوم_پروفایل!$B$7)/ولوم_پروفایل!$B$3+0.000000001),-1)</f>
        <v>-1</v>
      </c>
      <c r="G136" s="10" t="n">
        <f aca="false">IF(F136&lt;0,-2,INT((B136-ولوم_پروفایل!$B$7)/ولوم_پروفایل!$B$3+0.000000001))</f>
        <v>-2</v>
      </c>
      <c r="H136" s="11" t="n">
        <f aca="false">IF(F136&lt;0,0,E136/(G136-F136+1))</f>
        <v>0</v>
      </c>
    </row>
    <row r="137" customFormat="false" ht="15" hidden="false" customHeight="false" outlineLevel="0" collapsed="false">
      <c r="A137" s="7"/>
      <c r="B137" s="8"/>
      <c r="C137" s="8"/>
      <c r="D137" s="8"/>
      <c r="E137" s="9"/>
      <c r="F137" s="10" t="n">
        <f aca="false">IF(AND(ISNUMBER(B137),ISNUMBER(C137),ISNUMBER(E137)),INT((C137-ولوم_پروفایل!$B$7)/ولوم_پروفایل!$B$3+0.000000001),-1)</f>
        <v>-1</v>
      </c>
      <c r="G137" s="10" t="n">
        <f aca="false">IF(F137&lt;0,-2,INT((B137-ولوم_پروفایل!$B$7)/ولوم_پروفایل!$B$3+0.000000001))</f>
        <v>-2</v>
      </c>
      <c r="H137" s="11" t="n">
        <f aca="false">IF(F137&lt;0,0,E137/(G137-F137+1))</f>
        <v>0</v>
      </c>
    </row>
    <row r="138" customFormat="false" ht="15" hidden="false" customHeight="false" outlineLevel="0" collapsed="false">
      <c r="A138" s="7"/>
      <c r="B138" s="8"/>
      <c r="C138" s="8"/>
      <c r="D138" s="8"/>
      <c r="E138" s="9"/>
      <c r="F138" s="10" t="n">
        <f aca="false">IF(AND(ISNUMBER(B138),ISNUMBER(C138),ISNUMBER(E138)),INT((C138-ولوم_پروفایل!$B$7)/ولوم_پروفایل!$B$3+0.000000001),-1)</f>
        <v>-1</v>
      </c>
      <c r="G138" s="10" t="n">
        <f aca="false">IF(F138&lt;0,-2,INT((B138-ولوم_پروفایل!$B$7)/ولوم_پروفایل!$B$3+0.000000001))</f>
        <v>-2</v>
      </c>
      <c r="H138" s="11" t="n">
        <f aca="false">IF(F138&lt;0,0,E138/(G138-F138+1))</f>
        <v>0</v>
      </c>
    </row>
    <row r="139" customFormat="false" ht="15" hidden="false" customHeight="false" outlineLevel="0" collapsed="false">
      <c r="A139" s="7"/>
      <c r="B139" s="8"/>
      <c r="C139" s="8"/>
      <c r="D139" s="8"/>
      <c r="E139" s="9"/>
      <c r="F139" s="10" t="n">
        <f aca="false">IF(AND(ISNUMBER(B139),ISNUMBER(C139),ISNUMBER(E139)),INT((C139-ولوم_پروفایل!$B$7)/ولوم_پروفایل!$B$3+0.000000001),-1)</f>
        <v>-1</v>
      </c>
      <c r="G139" s="10" t="n">
        <f aca="false">IF(F139&lt;0,-2,INT((B139-ولوم_پروفایل!$B$7)/ولوم_پروفایل!$B$3+0.000000001))</f>
        <v>-2</v>
      </c>
      <c r="H139" s="11" t="n">
        <f aca="false">IF(F139&lt;0,0,E139/(G139-F139+1))</f>
        <v>0</v>
      </c>
    </row>
    <row r="140" customFormat="false" ht="15" hidden="false" customHeight="false" outlineLevel="0" collapsed="false">
      <c r="A140" s="7"/>
      <c r="B140" s="8"/>
      <c r="C140" s="8"/>
      <c r="D140" s="8"/>
      <c r="E140" s="9"/>
      <c r="F140" s="10" t="n">
        <f aca="false">IF(AND(ISNUMBER(B140),ISNUMBER(C140),ISNUMBER(E140)),INT((C140-ولوم_پروفایل!$B$7)/ولوم_پروفایل!$B$3+0.000000001),-1)</f>
        <v>-1</v>
      </c>
      <c r="G140" s="10" t="n">
        <f aca="false">IF(F140&lt;0,-2,INT((B140-ولوم_پروفایل!$B$7)/ولوم_پروفایل!$B$3+0.000000001))</f>
        <v>-2</v>
      </c>
      <c r="H140" s="11" t="n">
        <f aca="false">IF(F140&lt;0,0,E140/(G140-F140+1))</f>
        <v>0</v>
      </c>
    </row>
    <row r="141" customFormat="false" ht="15" hidden="false" customHeight="false" outlineLevel="0" collapsed="false">
      <c r="A141" s="7"/>
      <c r="B141" s="8"/>
      <c r="C141" s="8"/>
      <c r="D141" s="8"/>
      <c r="E141" s="9"/>
      <c r="F141" s="10" t="n">
        <f aca="false">IF(AND(ISNUMBER(B141),ISNUMBER(C141),ISNUMBER(E141)),INT((C141-ولوم_پروفایل!$B$7)/ولوم_پروفایل!$B$3+0.000000001),-1)</f>
        <v>-1</v>
      </c>
      <c r="G141" s="10" t="n">
        <f aca="false">IF(F141&lt;0,-2,INT((B141-ولوم_پروفایل!$B$7)/ولوم_پروفایل!$B$3+0.000000001))</f>
        <v>-2</v>
      </c>
      <c r="H141" s="11" t="n">
        <f aca="false">IF(F141&lt;0,0,E141/(G141-F141+1))</f>
        <v>0</v>
      </c>
    </row>
    <row r="142" customFormat="false" ht="15" hidden="false" customHeight="false" outlineLevel="0" collapsed="false">
      <c r="A142" s="7"/>
      <c r="B142" s="8"/>
      <c r="C142" s="8"/>
      <c r="D142" s="8"/>
      <c r="E142" s="9"/>
      <c r="F142" s="10" t="n">
        <f aca="false">IF(AND(ISNUMBER(B142),ISNUMBER(C142),ISNUMBER(E142)),INT((C142-ولوم_پروفایل!$B$7)/ولوم_پروفایل!$B$3+0.000000001),-1)</f>
        <v>-1</v>
      </c>
      <c r="G142" s="10" t="n">
        <f aca="false">IF(F142&lt;0,-2,INT((B142-ولوم_پروفایل!$B$7)/ولوم_پروفایل!$B$3+0.000000001))</f>
        <v>-2</v>
      </c>
      <c r="H142" s="11" t="n">
        <f aca="false">IF(F142&lt;0,0,E142/(G142-F142+1))</f>
        <v>0</v>
      </c>
    </row>
    <row r="143" customFormat="false" ht="15" hidden="false" customHeight="false" outlineLevel="0" collapsed="false">
      <c r="A143" s="7"/>
      <c r="B143" s="8"/>
      <c r="C143" s="8"/>
      <c r="D143" s="8"/>
      <c r="E143" s="9"/>
      <c r="F143" s="10" t="n">
        <f aca="false">IF(AND(ISNUMBER(B143),ISNUMBER(C143),ISNUMBER(E143)),INT((C143-ولوم_پروفایل!$B$7)/ولوم_پروفایل!$B$3+0.000000001),-1)</f>
        <v>-1</v>
      </c>
      <c r="G143" s="10" t="n">
        <f aca="false">IF(F143&lt;0,-2,INT((B143-ولوم_پروفایل!$B$7)/ولوم_پروفایل!$B$3+0.000000001))</f>
        <v>-2</v>
      </c>
      <c r="H143" s="11" t="n">
        <f aca="false">IF(F143&lt;0,0,E143/(G143-F143+1))</f>
        <v>0</v>
      </c>
    </row>
    <row r="144" customFormat="false" ht="15" hidden="false" customHeight="false" outlineLevel="0" collapsed="false">
      <c r="A144" s="7"/>
      <c r="B144" s="8"/>
      <c r="C144" s="8"/>
      <c r="D144" s="8"/>
      <c r="E144" s="9"/>
      <c r="F144" s="10" t="n">
        <f aca="false">IF(AND(ISNUMBER(B144),ISNUMBER(C144),ISNUMBER(E144)),INT((C144-ولوم_پروفایل!$B$7)/ولوم_پروفایل!$B$3+0.000000001),-1)</f>
        <v>-1</v>
      </c>
      <c r="G144" s="10" t="n">
        <f aca="false">IF(F144&lt;0,-2,INT((B144-ولوم_پروفایل!$B$7)/ولوم_پروفایل!$B$3+0.000000001))</f>
        <v>-2</v>
      </c>
      <c r="H144" s="11" t="n">
        <f aca="false">IF(F144&lt;0,0,E144/(G144-F144+1))</f>
        <v>0</v>
      </c>
    </row>
    <row r="145" customFormat="false" ht="15" hidden="false" customHeight="false" outlineLevel="0" collapsed="false">
      <c r="A145" s="7"/>
      <c r="B145" s="8"/>
      <c r="C145" s="8"/>
      <c r="D145" s="8"/>
      <c r="E145" s="9"/>
      <c r="F145" s="10" t="n">
        <f aca="false">IF(AND(ISNUMBER(B145),ISNUMBER(C145),ISNUMBER(E145)),INT((C145-ولوم_پروفایل!$B$7)/ولوم_پروفایل!$B$3+0.000000001),-1)</f>
        <v>-1</v>
      </c>
      <c r="G145" s="10" t="n">
        <f aca="false">IF(F145&lt;0,-2,INT((B145-ولوم_پروفایل!$B$7)/ولوم_پروفایل!$B$3+0.000000001))</f>
        <v>-2</v>
      </c>
      <c r="H145" s="11" t="n">
        <f aca="false">IF(F145&lt;0,0,E145/(G145-F145+1))</f>
        <v>0</v>
      </c>
    </row>
    <row r="146" customFormat="false" ht="15" hidden="false" customHeight="false" outlineLevel="0" collapsed="false">
      <c r="A146" s="7"/>
      <c r="B146" s="8"/>
      <c r="C146" s="8"/>
      <c r="D146" s="8"/>
      <c r="E146" s="9"/>
      <c r="F146" s="10" t="n">
        <f aca="false">IF(AND(ISNUMBER(B146),ISNUMBER(C146),ISNUMBER(E146)),INT((C146-ولوم_پروفایل!$B$7)/ولوم_پروفایل!$B$3+0.000000001),-1)</f>
        <v>-1</v>
      </c>
      <c r="G146" s="10" t="n">
        <f aca="false">IF(F146&lt;0,-2,INT((B146-ولوم_پروفایل!$B$7)/ولوم_پروفایل!$B$3+0.000000001))</f>
        <v>-2</v>
      </c>
      <c r="H146" s="11" t="n">
        <f aca="false">IF(F146&lt;0,0,E146/(G146-F146+1))</f>
        <v>0</v>
      </c>
    </row>
    <row r="147" customFormat="false" ht="15" hidden="false" customHeight="false" outlineLevel="0" collapsed="false">
      <c r="A147" s="7"/>
      <c r="B147" s="8"/>
      <c r="C147" s="8"/>
      <c r="D147" s="8"/>
      <c r="E147" s="9"/>
      <c r="F147" s="10" t="n">
        <f aca="false">IF(AND(ISNUMBER(B147),ISNUMBER(C147),ISNUMBER(E147)),INT((C147-ولوم_پروفایل!$B$7)/ولوم_پروفایل!$B$3+0.000000001),-1)</f>
        <v>-1</v>
      </c>
      <c r="G147" s="10" t="n">
        <f aca="false">IF(F147&lt;0,-2,INT((B147-ولوم_پروفایل!$B$7)/ولوم_پروفایل!$B$3+0.000000001))</f>
        <v>-2</v>
      </c>
      <c r="H147" s="11" t="n">
        <f aca="false">IF(F147&lt;0,0,E147/(G147-F147+1))</f>
        <v>0</v>
      </c>
    </row>
    <row r="148" customFormat="false" ht="15" hidden="false" customHeight="false" outlineLevel="0" collapsed="false">
      <c r="A148" s="7"/>
      <c r="B148" s="8"/>
      <c r="C148" s="8"/>
      <c r="D148" s="8"/>
      <c r="E148" s="9"/>
      <c r="F148" s="10" t="n">
        <f aca="false">IF(AND(ISNUMBER(B148),ISNUMBER(C148),ISNUMBER(E148)),INT((C148-ولوم_پروفایل!$B$7)/ولوم_پروفایل!$B$3+0.000000001),-1)</f>
        <v>-1</v>
      </c>
      <c r="G148" s="10" t="n">
        <f aca="false">IF(F148&lt;0,-2,INT((B148-ولوم_پروفایل!$B$7)/ولوم_پروفایل!$B$3+0.000000001))</f>
        <v>-2</v>
      </c>
      <c r="H148" s="11" t="n">
        <f aca="false">IF(F148&lt;0,0,E148/(G148-F148+1))</f>
        <v>0</v>
      </c>
    </row>
    <row r="149" customFormat="false" ht="15" hidden="false" customHeight="false" outlineLevel="0" collapsed="false">
      <c r="A149" s="7"/>
      <c r="B149" s="8"/>
      <c r="C149" s="8"/>
      <c r="D149" s="8"/>
      <c r="E149" s="9"/>
      <c r="F149" s="10" t="n">
        <f aca="false">IF(AND(ISNUMBER(B149),ISNUMBER(C149),ISNUMBER(E149)),INT((C149-ولوم_پروفایل!$B$7)/ولوم_پروفایل!$B$3+0.000000001),-1)</f>
        <v>-1</v>
      </c>
      <c r="G149" s="10" t="n">
        <f aca="false">IF(F149&lt;0,-2,INT((B149-ولوم_پروفایل!$B$7)/ولوم_پروفایل!$B$3+0.000000001))</f>
        <v>-2</v>
      </c>
      <c r="H149" s="11" t="n">
        <f aca="false">IF(F149&lt;0,0,E149/(G149-F149+1))</f>
        <v>0</v>
      </c>
    </row>
    <row r="150" customFormat="false" ht="15" hidden="false" customHeight="false" outlineLevel="0" collapsed="false">
      <c r="A150" s="7"/>
      <c r="B150" s="8"/>
      <c r="C150" s="8"/>
      <c r="D150" s="8"/>
      <c r="E150" s="9"/>
      <c r="F150" s="10" t="n">
        <f aca="false">IF(AND(ISNUMBER(B150),ISNUMBER(C150),ISNUMBER(E150)),INT((C150-ولوم_پروفایل!$B$7)/ولوم_پروفایل!$B$3+0.000000001),-1)</f>
        <v>-1</v>
      </c>
      <c r="G150" s="10" t="n">
        <f aca="false">IF(F150&lt;0,-2,INT((B150-ولوم_پروفایل!$B$7)/ولوم_پروفایل!$B$3+0.000000001))</f>
        <v>-2</v>
      </c>
      <c r="H150" s="11" t="n">
        <f aca="false">IF(F150&lt;0,0,E150/(G150-F150+1))</f>
        <v>0</v>
      </c>
    </row>
    <row r="151" customFormat="false" ht="15" hidden="false" customHeight="false" outlineLevel="0" collapsed="false">
      <c r="A151" s="7"/>
      <c r="B151" s="8"/>
      <c r="C151" s="8"/>
      <c r="D151" s="8"/>
      <c r="E151" s="9"/>
      <c r="F151" s="10" t="n">
        <f aca="false">IF(AND(ISNUMBER(B151),ISNUMBER(C151),ISNUMBER(E151)),INT((C151-ولوم_پروفایل!$B$7)/ولوم_پروفایل!$B$3+0.000000001),-1)</f>
        <v>-1</v>
      </c>
      <c r="G151" s="10" t="n">
        <f aca="false">IF(F151&lt;0,-2,INT((B151-ولوم_پروفایل!$B$7)/ولوم_پروفایل!$B$3+0.000000001))</f>
        <v>-2</v>
      </c>
      <c r="H151" s="11" t="n">
        <f aca="false">IF(F151&lt;0,0,E151/(G151-F151+1))</f>
        <v>0</v>
      </c>
    </row>
    <row r="152" customFormat="false" ht="15" hidden="false" customHeight="false" outlineLevel="0" collapsed="false">
      <c r="A152" s="7"/>
      <c r="B152" s="8"/>
      <c r="C152" s="8"/>
      <c r="D152" s="8"/>
      <c r="E152" s="9"/>
      <c r="F152" s="10" t="n">
        <f aca="false">IF(AND(ISNUMBER(B152),ISNUMBER(C152),ISNUMBER(E152)),INT((C152-ولوم_پروفایل!$B$7)/ولوم_پروفایل!$B$3+0.000000001),-1)</f>
        <v>-1</v>
      </c>
      <c r="G152" s="10" t="n">
        <f aca="false">IF(F152&lt;0,-2,INT((B152-ولوم_پروفایل!$B$7)/ولوم_پروفایل!$B$3+0.000000001))</f>
        <v>-2</v>
      </c>
      <c r="H152" s="11" t="n">
        <f aca="false">IF(F152&lt;0,0,E152/(G152-F152+1))</f>
        <v>0</v>
      </c>
    </row>
    <row r="153" customFormat="false" ht="15" hidden="false" customHeight="false" outlineLevel="0" collapsed="false">
      <c r="A153" s="7"/>
      <c r="B153" s="8"/>
      <c r="C153" s="8"/>
      <c r="D153" s="8"/>
      <c r="E153" s="9"/>
      <c r="F153" s="10" t="n">
        <f aca="false">IF(AND(ISNUMBER(B153),ISNUMBER(C153),ISNUMBER(E153)),INT((C153-ولوم_پروفایل!$B$7)/ولوم_پروفایل!$B$3+0.000000001),-1)</f>
        <v>-1</v>
      </c>
      <c r="G153" s="10" t="n">
        <f aca="false">IF(F153&lt;0,-2,INT((B153-ولوم_پروفایل!$B$7)/ولوم_پروفایل!$B$3+0.000000001))</f>
        <v>-2</v>
      </c>
      <c r="H153" s="11" t="n">
        <f aca="false">IF(F153&lt;0,0,E153/(G153-F153+1))</f>
        <v>0</v>
      </c>
    </row>
    <row r="154" customFormat="false" ht="15" hidden="false" customHeight="false" outlineLevel="0" collapsed="false">
      <c r="A154" s="7"/>
      <c r="B154" s="8"/>
      <c r="C154" s="8"/>
      <c r="D154" s="8"/>
      <c r="E154" s="9"/>
      <c r="F154" s="10" t="n">
        <f aca="false">IF(AND(ISNUMBER(B154),ISNUMBER(C154),ISNUMBER(E154)),INT((C154-ولوم_پروفایل!$B$7)/ولوم_پروفایل!$B$3+0.000000001),-1)</f>
        <v>-1</v>
      </c>
      <c r="G154" s="10" t="n">
        <f aca="false">IF(F154&lt;0,-2,INT((B154-ولوم_پروفایل!$B$7)/ولوم_پروفایل!$B$3+0.000000001))</f>
        <v>-2</v>
      </c>
      <c r="H154" s="11" t="n">
        <f aca="false">IF(F154&lt;0,0,E154/(G154-F154+1))</f>
        <v>0</v>
      </c>
    </row>
    <row r="155" customFormat="false" ht="15" hidden="false" customHeight="false" outlineLevel="0" collapsed="false">
      <c r="A155" s="7"/>
      <c r="B155" s="8"/>
      <c r="C155" s="8"/>
      <c r="D155" s="8"/>
      <c r="E155" s="9"/>
      <c r="F155" s="10" t="n">
        <f aca="false">IF(AND(ISNUMBER(B155),ISNUMBER(C155),ISNUMBER(E155)),INT((C155-ولوم_پروفایل!$B$7)/ولوم_پروفایل!$B$3+0.000000001),-1)</f>
        <v>-1</v>
      </c>
      <c r="G155" s="10" t="n">
        <f aca="false">IF(F155&lt;0,-2,INT((B155-ولوم_پروفایل!$B$7)/ولوم_پروفایل!$B$3+0.000000001))</f>
        <v>-2</v>
      </c>
      <c r="H155" s="11" t="n">
        <f aca="false">IF(F155&lt;0,0,E155/(G155-F155+1))</f>
        <v>0</v>
      </c>
    </row>
    <row r="156" customFormat="false" ht="15" hidden="false" customHeight="false" outlineLevel="0" collapsed="false">
      <c r="A156" s="7"/>
      <c r="B156" s="8"/>
      <c r="C156" s="8"/>
      <c r="D156" s="8"/>
      <c r="E156" s="9"/>
      <c r="F156" s="10" t="n">
        <f aca="false">IF(AND(ISNUMBER(B156),ISNUMBER(C156),ISNUMBER(E156)),INT((C156-ولوم_پروفایل!$B$7)/ولوم_پروفایل!$B$3+0.000000001),-1)</f>
        <v>-1</v>
      </c>
      <c r="G156" s="10" t="n">
        <f aca="false">IF(F156&lt;0,-2,INT((B156-ولوم_پروفایل!$B$7)/ولوم_پروفایل!$B$3+0.000000001))</f>
        <v>-2</v>
      </c>
      <c r="H156" s="11" t="n">
        <f aca="false">IF(F156&lt;0,0,E156/(G156-F156+1))</f>
        <v>0</v>
      </c>
    </row>
    <row r="157" customFormat="false" ht="15" hidden="false" customHeight="false" outlineLevel="0" collapsed="false">
      <c r="A157" s="7"/>
      <c r="B157" s="8"/>
      <c r="C157" s="8"/>
      <c r="D157" s="8"/>
      <c r="E157" s="9"/>
      <c r="F157" s="10" t="n">
        <f aca="false">IF(AND(ISNUMBER(B157),ISNUMBER(C157),ISNUMBER(E157)),INT((C157-ولوم_پروفایل!$B$7)/ولوم_پروفایل!$B$3+0.000000001),-1)</f>
        <v>-1</v>
      </c>
      <c r="G157" s="10" t="n">
        <f aca="false">IF(F157&lt;0,-2,INT((B157-ولوم_پروفایل!$B$7)/ولوم_پروفایل!$B$3+0.000000001))</f>
        <v>-2</v>
      </c>
      <c r="H157" s="11" t="n">
        <f aca="false">IF(F157&lt;0,0,E157/(G157-F157+1))</f>
        <v>0</v>
      </c>
    </row>
    <row r="158" customFormat="false" ht="15" hidden="false" customHeight="false" outlineLevel="0" collapsed="false">
      <c r="A158" s="7"/>
      <c r="B158" s="8"/>
      <c r="C158" s="8"/>
      <c r="D158" s="8"/>
      <c r="E158" s="9"/>
      <c r="F158" s="10" t="n">
        <f aca="false">IF(AND(ISNUMBER(B158),ISNUMBER(C158),ISNUMBER(E158)),INT((C158-ولوم_پروفایل!$B$7)/ولوم_پروفایل!$B$3+0.000000001),-1)</f>
        <v>-1</v>
      </c>
      <c r="G158" s="10" t="n">
        <f aca="false">IF(F158&lt;0,-2,INT((B158-ولوم_پروفایل!$B$7)/ولوم_پروفایل!$B$3+0.000000001))</f>
        <v>-2</v>
      </c>
      <c r="H158" s="11" t="n">
        <f aca="false">IF(F158&lt;0,0,E158/(G158-F158+1))</f>
        <v>0</v>
      </c>
    </row>
    <row r="159" customFormat="false" ht="15" hidden="false" customHeight="false" outlineLevel="0" collapsed="false">
      <c r="A159" s="7"/>
      <c r="B159" s="8"/>
      <c r="C159" s="8"/>
      <c r="D159" s="8"/>
      <c r="E159" s="9"/>
      <c r="F159" s="10" t="n">
        <f aca="false">IF(AND(ISNUMBER(B159),ISNUMBER(C159),ISNUMBER(E159)),INT((C159-ولوم_پروفایل!$B$7)/ولوم_پروفایل!$B$3+0.000000001),-1)</f>
        <v>-1</v>
      </c>
      <c r="G159" s="10" t="n">
        <f aca="false">IF(F159&lt;0,-2,INT((B159-ولوم_پروفایل!$B$7)/ولوم_پروفایل!$B$3+0.000000001))</f>
        <v>-2</v>
      </c>
      <c r="H159" s="11" t="n">
        <f aca="false">IF(F159&lt;0,0,E159/(G159-F159+1))</f>
        <v>0</v>
      </c>
    </row>
    <row r="160" customFormat="false" ht="15" hidden="false" customHeight="false" outlineLevel="0" collapsed="false">
      <c r="A160" s="7"/>
      <c r="B160" s="8"/>
      <c r="C160" s="8"/>
      <c r="D160" s="8"/>
      <c r="E160" s="9"/>
      <c r="F160" s="10" t="n">
        <f aca="false">IF(AND(ISNUMBER(B160),ISNUMBER(C160),ISNUMBER(E160)),INT((C160-ولوم_پروفایل!$B$7)/ولوم_پروفایل!$B$3+0.000000001),-1)</f>
        <v>-1</v>
      </c>
      <c r="G160" s="10" t="n">
        <f aca="false">IF(F160&lt;0,-2,INT((B160-ولوم_پروفایل!$B$7)/ولوم_پروفایل!$B$3+0.000000001))</f>
        <v>-2</v>
      </c>
      <c r="H160" s="11" t="n">
        <f aca="false">IF(F160&lt;0,0,E160/(G160-F160+1))</f>
        <v>0</v>
      </c>
    </row>
    <row r="161" customFormat="false" ht="15" hidden="false" customHeight="false" outlineLevel="0" collapsed="false">
      <c r="A161" s="7"/>
      <c r="B161" s="8"/>
      <c r="C161" s="8"/>
      <c r="D161" s="8"/>
      <c r="E161" s="9"/>
      <c r="F161" s="10" t="n">
        <f aca="false">IF(AND(ISNUMBER(B161),ISNUMBER(C161),ISNUMBER(E161)),INT((C161-ولوم_پروفایل!$B$7)/ولوم_پروفایل!$B$3+0.000000001),-1)</f>
        <v>-1</v>
      </c>
      <c r="G161" s="10" t="n">
        <f aca="false">IF(F161&lt;0,-2,INT((B161-ولوم_پروفایل!$B$7)/ولوم_پروفایل!$B$3+0.000000001))</f>
        <v>-2</v>
      </c>
      <c r="H161" s="11" t="n">
        <f aca="false">IF(F161&lt;0,0,E161/(G161-F161+1))</f>
        <v>0</v>
      </c>
    </row>
    <row r="162" customFormat="false" ht="15" hidden="false" customHeight="false" outlineLevel="0" collapsed="false">
      <c r="A162" s="7"/>
      <c r="B162" s="8"/>
      <c r="C162" s="8"/>
      <c r="D162" s="8"/>
      <c r="E162" s="9"/>
      <c r="F162" s="10" t="n">
        <f aca="false">IF(AND(ISNUMBER(B162),ISNUMBER(C162),ISNUMBER(E162)),INT((C162-ولوم_پروفایل!$B$7)/ولوم_پروفایل!$B$3+0.000000001),-1)</f>
        <v>-1</v>
      </c>
      <c r="G162" s="10" t="n">
        <f aca="false">IF(F162&lt;0,-2,INT((B162-ولوم_پروفایل!$B$7)/ولوم_پروفایل!$B$3+0.000000001))</f>
        <v>-2</v>
      </c>
      <c r="H162" s="11" t="n">
        <f aca="false">IF(F162&lt;0,0,E162/(G162-F162+1))</f>
        <v>0</v>
      </c>
    </row>
    <row r="163" customFormat="false" ht="15" hidden="false" customHeight="false" outlineLevel="0" collapsed="false">
      <c r="A163" s="7"/>
      <c r="B163" s="8"/>
      <c r="C163" s="8"/>
      <c r="D163" s="8"/>
      <c r="E163" s="9"/>
      <c r="F163" s="10" t="n">
        <f aca="false">IF(AND(ISNUMBER(B163),ISNUMBER(C163),ISNUMBER(E163)),INT((C163-ولوم_پروفایل!$B$7)/ولوم_پروفایل!$B$3+0.000000001),-1)</f>
        <v>-1</v>
      </c>
      <c r="G163" s="10" t="n">
        <f aca="false">IF(F163&lt;0,-2,INT((B163-ولوم_پروفایل!$B$7)/ولوم_پروفایل!$B$3+0.000000001))</f>
        <v>-2</v>
      </c>
      <c r="H163" s="11" t="n">
        <f aca="false">IF(F163&lt;0,0,E163/(G163-F163+1))</f>
        <v>0</v>
      </c>
    </row>
    <row r="164" customFormat="false" ht="15" hidden="false" customHeight="false" outlineLevel="0" collapsed="false">
      <c r="A164" s="7"/>
      <c r="B164" s="8"/>
      <c r="C164" s="8"/>
      <c r="D164" s="8"/>
      <c r="E164" s="9"/>
      <c r="F164" s="10" t="n">
        <f aca="false">IF(AND(ISNUMBER(B164),ISNUMBER(C164),ISNUMBER(E164)),INT((C164-ولوم_پروفایل!$B$7)/ولوم_پروفایل!$B$3+0.000000001),-1)</f>
        <v>-1</v>
      </c>
      <c r="G164" s="10" t="n">
        <f aca="false">IF(F164&lt;0,-2,INT((B164-ولوم_پروفایل!$B$7)/ولوم_پروفایل!$B$3+0.000000001))</f>
        <v>-2</v>
      </c>
      <c r="H164" s="11" t="n">
        <f aca="false">IF(F164&lt;0,0,E164/(G164-F164+1))</f>
        <v>0</v>
      </c>
    </row>
    <row r="165" customFormat="false" ht="15" hidden="false" customHeight="false" outlineLevel="0" collapsed="false">
      <c r="A165" s="7"/>
      <c r="B165" s="8"/>
      <c r="C165" s="8"/>
      <c r="D165" s="8"/>
      <c r="E165" s="9"/>
      <c r="F165" s="10" t="n">
        <f aca="false">IF(AND(ISNUMBER(B165),ISNUMBER(C165),ISNUMBER(E165)),INT((C165-ولوم_پروفایل!$B$7)/ولوم_پروفایل!$B$3+0.000000001),-1)</f>
        <v>-1</v>
      </c>
      <c r="G165" s="10" t="n">
        <f aca="false">IF(F165&lt;0,-2,INT((B165-ولوم_پروفایل!$B$7)/ولوم_پروفایل!$B$3+0.000000001))</f>
        <v>-2</v>
      </c>
      <c r="H165" s="11" t="n">
        <f aca="false">IF(F165&lt;0,0,E165/(G165-F165+1))</f>
        <v>0</v>
      </c>
    </row>
    <row r="166" customFormat="false" ht="15" hidden="false" customHeight="false" outlineLevel="0" collapsed="false">
      <c r="A166" s="7"/>
      <c r="B166" s="8"/>
      <c r="C166" s="8"/>
      <c r="D166" s="8"/>
      <c r="E166" s="9"/>
      <c r="F166" s="10" t="n">
        <f aca="false">IF(AND(ISNUMBER(B166),ISNUMBER(C166),ISNUMBER(E166)),INT((C166-ولوم_پروفایل!$B$7)/ولوم_پروفایل!$B$3+0.000000001),-1)</f>
        <v>-1</v>
      </c>
      <c r="G166" s="10" t="n">
        <f aca="false">IF(F166&lt;0,-2,INT((B166-ولوم_پروفایل!$B$7)/ولوم_پروفایل!$B$3+0.000000001))</f>
        <v>-2</v>
      </c>
      <c r="H166" s="11" t="n">
        <f aca="false">IF(F166&lt;0,0,E166/(G166-F166+1))</f>
        <v>0</v>
      </c>
    </row>
    <row r="167" customFormat="false" ht="15" hidden="false" customHeight="false" outlineLevel="0" collapsed="false">
      <c r="A167" s="7"/>
      <c r="B167" s="8"/>
      <c r="C167" s="8"/>
      <c r="D167" s="8"/>
      <c r="E167" s="9"/>
      <c r="F167" s="10" t="n">
        <f aca="false">IF(AND(ISNUMBER(B167),ISNUMBER(C167),ISNUMBER(E167)),INT((C167-ولوم_پروفایل!$B$7)/ولوم_پروفایل!$B$3+0.000000001),-1)</f>
        <v>-1</v>
      </c>
      <c r="G167" s="10" t="n">
        <f aca="false">IF(F167&lt;0,-2,INT((B167-ولوم_پروفایل!$B$7)/ولوم_پروفایل!$B$3+0.000000001))</f>
        <v>-2</v>
      </c>
      <c r="H167" s="11" t="n">
        <f aca="false">IF(F167&lt;0,0,E167/(G167-F167+1))</f>
        <v>0</v>
      </c>
    </row>
    <row r="168" customFormat="false" ht="15" hidden="false" customHeight="false" outlineLevel="0" collapsed="false">
      <c r="A168" s="7"/>
      <c r="B168" s="8"/>
      <c r="C168" s="8"/>
      <c r="D168" s="8"/>
      <c r="E168" s="9"/>
      <c r="F168" s="10" t="n">
        <f aca="false">IF(AND(ISNUMBER(B168),ISNUMBER(C168),ISNUMBER(E168)),INT((C168-ولوم_پروفایل!$B$7)/ولوم_پروفایل!$B$3+0.000000001),-1)</f>
        <v>-1</v>
      </c>
      <c r="G168" s="10" t="n">
        <f aca="false">IF(F168&lt;0,-2,INT((B168-ولوم_پروفایل!$B$7)/ولوم_پروفایل!$B$3+0.000000001))</f>
        <v>-2</v>
      </c>
      <c r="H168" s="11" t="n">
        <f aca="false">IF(F168&lt;0,0,E168/(G168-F168+1))</f>
        <v>0</v>
      </c>
    </row>
    <row r="169" customFormat="false" ht="15" hidden="false" customHeight="false" outlineLevel="0" collapsed="false">
      <c r="A169" s="7"/>
      <c r="B169" s="8"/>
      <c r="C169" s="8"/>
      <c r="D169" s="8"/>
      <c r="E169" s="9"/>
      <c r="F169" s="10" t="n">
        <f aca="false">IF(AND(ISNUMBER(B169),ISNUMBER(C169),ISNUMBER(E169)),INT((C169-ولوم_پروفایل!$B$7)/ولوم_پروفایل!$B$3+0.000000001),-1)</f>
        <v>-1</v>
      </c>
      <c r="G169" s="10" t="n">
        <f aca="false">IF(F169&lt;0,-2,INT((B169-ولوم_پروفایل!$B$7)/ولوم_پروفایل!$B$3+0.000000001))</f>
        <v>-2</v>
      </c>
      <c r="H169" s="11" t="n">
        <f aca="false">IF(F169&lt;0,0,E169/(G169-F169+1))</f>
        <v>0</v>
      </c>
    </row>
    <row r="170" customFormat="false" ht="15" hidden="false" customHeight="false" outlineLevel="0" collapsed="false">
      <c r="A170" s="7"/>
      <c r="B170" s="8"/>
      <c r="C170" s="8"/>
      <c r="D170" s="8"/>
      <c r="E170" s="9"/>
      <c r="F170" s="10" t="n">
        <f aca="false">IF(AND(ISNUMBER(B170),ISNUMBER(C170),ISNUMBER(E170)),INT((C170-ولوم_پروفایل!$B$7)/ولوم_پروفایل!$B$3+0.000000001),-1)</f>
        <v>-1</v>
      </c>
      <c r="G170" s="10" t="n">
        <f aca="false">IF(F170&lt;0,-2,INT((B170-ولوم_پروفایل!$B$7)/ولوم_پروفایل!$B$3+0.000000001))</f>
        <v>-2</v>
      </c>
      <c r="H170" s="11" t="n">
        <f aca="false">IF(F170&lt;0,0,E170/(G170-F170+1))</f>
        <v>0</v>
      </c>
    </row>
    <row r="171" customFormat="false" ht="15" hidden="false" customHeight="false" outlineLevel="0" collapsed="false">
      <c r="A171" s="7"/>
      <c r="B171" s="8"/>
      <c r="C171" s="8"/>
      <c r="D171" s="8"/>
      <c r="E171" s="9"/>
      <c r="F171" s="10" t="n">
        <f aca="false">IF(AND(ISNUMBER(B171),ISNUMBER(C171),ISNUMBER(E171)),INT((C171-ولوم_پروفایل!$B$7)/ولوم_پروفایل!$B$3+0.000000001),-1)</f>
        <v>-1</v>
      </c>
      <c r="G171" s="10" t="n">
        <f aca="false">IF(F171&lt;0,-2,INT((B171-ولوم_پروفایل!$B$7)/ولوم_پروفایل!$B$3+0.000000001))</f>
        <v>-2</v>
      </c>
      <c r="H171" s="11" t="n">
        <f aca="false">IF(F171&lt;0,0,E171/(G171-F171+1))</f>
        <v>0</v>
      </c>
    </row>
    <row r="172" customFormat="false" ht="15" hidden="false" customHeight="false" outlineLevel="0" collapsed="false">
      <c r="A172" s="7"/>
      <c r="B172" s="8"/>
      <c r="C172" s="8"/>
      <c r="D172" s="8"/>
      <c r="E172" s="9"/>
      <c r="F172" s="10" t="n">
        <f aca="false">IF(AND(ISNUMBER(B172),ISNUMBER(C172),ISNUMBER(E172)),INT((C172-ولوم_پروفایل!$B$7)/ولوم_پروفایل!$B$3+0.000000001),-1)</f>
        <v>-1</v>
      </c>
      <c r="G172" s="10" t="n">
        <f aca="false">IF(F172&lt;0,-2,INT((B172-ولوم_پروفایل!$B$7)/ولوم_پروفایل!$B$3+0.000000001))</f>
        <v>-2</v>
      </c>
      <c r="H172" s="11" t="n">
        <f aca="false">IF(F172&lt;0,0,E172/(G172-F172+1))</f>
        <v>0</v>
      </c>
    </row>
    <row r="173" customFormat="false" ht="15" hidden="false" customHeight="false" outlineLevel="0" collapsed="false">
      <c r="A173" s="7"/>
      <c r="B173" s="8"/>
      <c r="C173" s="8"/>
      <c r="D173" s="8"/>
      <c r="E173" s="9"/>
      <c r="F173" s="10" t="n">
        <f aca="false">IF(AND(ISNUMBER(B173),ISNUMBER(C173),ISNUMBER(E173)),INT((C173-ولوم_پروفایل!$B$7)/ولوم_پروفایل!$B$3+0.000000001),-1)</f>
        <v>-1</v>
      </c>
      <c r="G173" s="10" t="n">
        <f aca="false">IF(F173&lt;0,-2,INT((B173-ولوم_پروفایل!$B$7)/ولوم_پروفایل!$B$3+0.000000001))</f>
        <v>-2</v>
      </c>
      <c r="H173" s="11" t="n">
        <f aca="false">IF(F173&lt;0,0,E173/(G173-F173+1))</f>
        <v>0</v>
      </c>
    </row>
    <row r="174" customFormat="false" ht="15" hidden="false" customHeight="false" outlineLevel="0" collapsed="false">
      <c r="A174" s="7"/>
      <c r="B174" s="8"/>
      <c r="C174" s="8"/>
      <c r="D174" s="8"/>
      <c r="E174" s="9"/>
      <c r="F174" s="10" t="n">
        <f aca="false">IF(AND(ISNUMBER(B174),ISNUMBER(C174),ISNUMBER(E174)),INT((C174-ولوم_پروفایل!$B$7)/ولوم_پروفایل!$B$3+0.000000001),-1)</f>
        <v>-1</v>
      </c>
      <c r="G174" s="10" t="n">
        <f aca="false">IF(F174&lt;0,-2,INT((B174-ولوم_پروفایل!$B$7)/ولوم_پروفایل!$B$3+0.000000001))</f>
        <v>-2</v>
      </c>
      <c r="H174" s="11" t="n">
        <f aca="false">IF(F174&lt;0,0,E174/(G174-F174+1))</f>
        <v>0</v>
      </c>
    </row>
    <row r="175" customFormat="false" ht="15" hidden="false" customHeight="false" outlineLevel="0" collapsed="false">
      <c r="A175" s="7"/>
      <c r="B175" s="8"/>
      <c r="C175" s="8"/>
      <c r="D175" s="8"/>
      <c r="E175" s="9"/>
      <c r="F175" s="10" t="n">
        <f aca="false">IF(AND(ISNUMBER(B175),ISNUMBER(C175),ISNUMBER(E175)),INT((C175-ولوم_پروفایل!$B$7)/ولوم_پروفایل!$B$3+0.000000001),-1)</f>
        <v>-1</v>
      </c>
      <c r="G175" s="10" t="n">
        <f aca="false">IF(F175&lt;0,-2,INT((B175-ولوم_پروفایل!$B$7)/ولوم_پروفایل!$B$3+0.000000001))</f>
        <v>-2</v>
      </c>
      <c r="H175" s="11" t="n">
        <f aca="false">IF(F175&lt;0,0,E175/(G175-F175+1))</f>
        <v>0</v>
      </c>
    </row>
    <row r="176" customFormat="false" ht="15" hidden="false" customHeight="false" outlineLevel="0" collapsed="false">
      <c r="A176" s="7"/>
      <c r="B176" s="8"/>
      <c r="C176" s="8"/>
      <c r="D176" s="8"/>
      <c r="E176" s="9"/>
      <c r="F176" s="10" t="n">
        <f aca="false">IF(AND(ISNUMBER(B176),ISNUMBER(C176),ISNUMBER(E176)),INT((C176-ولوم_پروفایل!$B$7)/ولوم_پروفایل!$B$3+0.000000001),-1)</f>
        <v>-1</v>
      </c>
      <c r="G176" s="10" t="n">
        <f aca="false">IF(F176&lt;0,-2,INT((B176-ولوم_پروفایل!$B$7)/ولوم_پروفایل!$B$3+0.000000001))</f>
        <v>-2</v>
      </c>
      <c r="H176" s="11" t="n">
        <f aca="false">IF(F176&lt;0,0,E176/(G176-F176+1))</f>
        <v>0</v>
      </c>
    </row>
    <row r="177" customFormat="false" ht="15" hidden="false" customHeight="false" outlineLevel="0" collapsed="false">
      <c r="A177" s="7"/>
      <c r="B177" s="8"/>
      <c r="C177" s="8"/>
      <c r="D177" s="8"/>
      <c r="E177" s="9"/>
      <c r="F177" s="10" t="n">
        <f aca="false">IF(AND(ISNUMBER(B177),ISNUMBER(C177),ISNUMBER(E177)),INT((C177-ولوم_پروفایل!$B$7)/ولوم_پروفایل!$B$3+0.000000001),-1)</f>
        <v>-1</v>
      </c>
      <c r="G177" s="10" t="n">
        <f aca="false">IF(F177&lt;0,-2,INT((B177-ولوم_پروفایل!$B$7)/ولوم_پروفایل!$B$3+0.000000001))</f>
        <v>-2</v>
      </c>
      <c r="H177" s="11" t="n">
        <f aca="false">IF(F177&lt;0,0,E177/(G177-F177+1))</f>
        <v>0</v>
      </c>
    </row>
    <row r="178" customFormat="false" ht="15" hidden="false" customHeight="false" outlineLevel="0" collapsed="false">
      <c r="A178" s="7"/>
      <c r="B178" s="8"/>
      <c r="C178" s="8"/>
      <c r="D178" s="8"/>
      <c r="E178" s="9"/>
      <c r="F178" s="10" t="n">
        <f aca="false">IF(AND(ISNUMBER(B178),ISNUMBER(C178),ISNUMBER(E178)),INT((C178-ولوم_پروفایل!$B$7)/ولوم_پروفایل!$B$3+0.000000001),-1)</f>
        <v>-1</v>
      </c>
      <c r="G178" s="10" t="n">
        <f aca="false">IF(F178&lt;0,-2,INT((B178-ولوم_پروفایل!$B$7)/ولوم_پروفایل!$B$3+0.000000001))</f>
        <v>-2</v>
      </c>
      <c r="H178" s="11" t="n">
        <f aca="false">IF(F178&lt;0,0,E178/(G178-F178+1))</f>
        <v>0</v>
      </c>
    </row>
    <row r="179" customFormat="false" ht="15" hidden="false" customHeight="false" outlineLevel="0" collapsed="false">
      <c r="A179" s="7"/>
      <c r="B179" s="8"/>
      <c r="C179" s="8"/>
      <c r="D179" s="8"/>
      <c r="E179" s="9"/>
      <c r="F179" s="10" t="n">
        <f aca="false">IF(AND(ISNUMBER(B179),ISNUMBER(C179),ISNUMBER(E179)),INT((C179-ولوم_پروفایل!$B$7)/ولوم_پروفایل!$B$3+0.000000001),-1)</f>
        <v>-1</v>
      </c>
      <c r="G179" s="10" t="n">
        <f aca="false">IF(F179&lt;0,-2,INT((B179-ولوم_پروفایل!$B$7)/ولوم_پروفایل!$B$3+0.000000001))</f>
        <v>-2</v>
      </c>
      <c r="H179" s="11" t="n">
        <f aca="false">IF(F179&lt;0,0,E179/(G179-F179+1))</f>
        <v>0</v>
      </c>
    </row>
    <row r="180" customFormat="false" ht="15" hidden="false" customHeight="false" outlineLevel="0" collapsed="false">
      <c r="A180" s="7"/>
      <c r="B180" s="8"/>
      <c r="C180" s="8"/>
      <c r="D180" s="8"/>
      <c r="E180" s="9"/>
      <c r="F180" s="10" t="n">
        <f aca="false">IF(AND(ISNUMBER(B180),ISNUMBER(C180),ISNUMBER(E180)),INT((C180-ولوم_پروفایل!$B$7)/ولوم_پروفایل!$B$3+0.000000001),-1)</f>
        <v>-1</v>
      </c>
      <c r="G180" s="10" t="n">
        <f aca="false">IF(F180&lt;0,-2,INT((B180-ولوم_پروفایل!$B$7)/ولوم_پروفایل!$B$3+0.000000001))</f>
        <v>-2</v>
      </c>
      <c r="H180" s="11" t="n">
        <f aca="false">IF(F180&lt;0,0,E180/(G180-F180+1))</f>
        <v>0</v>
      </c>
    </row>
    <row r="181" customFormat="false" ht="15" hidden="false" customHeight="false" outlineLevel="0" collapsed="false">
      <c r="A181" s="7"/>
      <c r="B181" s="8"/>
      <c r="C181" s="8"/>
      <c r="D181" s="8"/>
      <c r="E181" s="9"/>
      <c r="F181" s="10" t="n">
        <f aca="false">IF(AND(ISNUMBER(B181),ISNUMBER(C181),ISNUMBER(E181)),INT((C181-ولوم_پروفایل!$B$7)/ولوم_پروفایل!$B$3+0.000000001),-1)</f>
        <v>-1</v>
      </c>
      <c r="G181" s="10" t="n">
        <f aca="false">IF(F181&lt;0,-2,INT((B181-ولوم_پروفایل!$B$7)/ولوم_پروفایل!$B$3+0.000000001))</f>
        <v>-2</v>
      </c>
      <c r="H181" s="11" t="n">
        <f aca="false">IF(F181&lt;0,0,E181/(G181-F181+1))</f>
        <v>0</v>
      </c>
    </row>
    <row r="182" customFormat="false" ht="15" hidden="false" customHeight="false" outlineLevel="0" collapsed="false">
      <c r="A182" s="7"/>
      <c r="B182" s="8"/>
      <c r="C182" s="8"/>
      <c r="D182" s="8"/>
      <c r="E182" s="9"/>
      <c r="F182" s="10" t="n">
        <f aca="false">IF(AND(ISNUMBER(B182),ISNUMBER(C182),ISNUMBER(E182)),INT((C182-ولوم_پروفایل!$B$7)/ولوم_پروفایل!$B$3+0.000000001),-1)</f>
        <v>-1</v>
      </c>
      <c r="G182" s="10" t="n">
        <f aca="false">IF(F182&lt;0,-2,INT((B182-ولوم_پروفایل!$B$7)/ولوم_پروفایل!$B$3+0.000000001))</f>
        <v>-2</v>
      </c>
      <c r="H182" s="11" t="n">
        <f aca="false">IF(F182&lt;0,0,E182/(G182-F182+1))</f>
        <v>0</v>
      </c>
    </row>
    <row r="183" customFormat="false" ht="15" hidden="false" customHeight="false" outlineLevel="0" collapsed="false">
      <c r="A183" s="7"/>
      <c r="B183" s="8"/>
      <c r="C183" s="8"/>
      <c r="D183" s="8"/>
      <c r="E183" s="9"/>
      <c r="F183" s="10" t="n">
        <f aca="false">IF(AND(ISNUMBER(B183),ISNUMBER(C183),ISNUMBER(E183)),INT((C183-ولوم_پروفایل!$B$7)/ولوم_پروفایل!$B$3+0.000000001),-1)</f>
        <v>-1</v>
      </c>
      <c r="G183" s="10" t="n">
        <f aca="false">IF(F183&lt;0,-2,INT((B183-ولوم_پروفایل!$B$7)/ولوم_پروفایل!$B$3+0.000000001))</f>
        <v>-2</v>
      </c>
      <c r="H183" s="11" t="n">
        <f aca="false">IF(F183&lt;0,0,E183/(G183-F183+1))</f>
        <v>0</v>
      </c>
    </row>
    <row r="184" customFormat="false" ht="15" hidden="false" customHeight="false" outlineLevel="0" collapsed="false">
      <c r="A184" s="7"/>
      <c r="B184" s="8"/>
      <c r="C184" s="8"/>
      <c r="D184" s="8"/>
      <c r="E184" s="9"/>
      <c r="F184" s="10" t="n">
        <f aca="false">IF(AND(ISNUMBER(B184),ISNUMBER(C184),ISNUMBER(E184)),INT((C184-ولوم_پروفایل!$B$7)/ولوم_پروفایل!$B$3+0.000000001),-1)</f>
        <v>-1</v>
      </c>
      <c r="G184" s="10" t="n">
        <f aca="false">IF(F184&lt;0,-2,INT((B184-ولوم_پروفایل!$B$7)/ولوم_پروفایل!$B$3+0.000000001))</f>
        <v>-2</v>
      </c>
      <c r="H184" s="11" t="n">
        <f aca="false">IF(F184&lt;0,0,E184/(G184-F184+1))</f>
        <v>0</v>
      </c>
    </row>
    <row r="185" customFormat="false" ht="15" hidden="false" customHeight="false" outlineLevel="0" collapsed="false">
      <c r="A185" s="7"/>
      <c r="B185" s="8"/>
      <c r="C185" s="8"/>
      <c r="D185" s="8"/>
      <c r="E185" s="9"/>
      <c r="F185" s="10" t="n">
        <f aca="false">IF(AND(ISNUMBER(B185),ISNUMBER(C185),ISNUMBER(E185)),INT((C185-ولوم_پروفایل!$B$7)/ولوم_پروفایل!$B$3+0.000000001),-1)</f>
        <v>-1</v>
      </c>
      <c r="G185" s="10" t="n">
        <f aca="false">IF(F185&lt;0,-2,INT((B185-ولوم_پروفایل!$B$7)/ولوم_پروفایل!$B$3+0.000000001))</f>
        <v>-2</v>
      </c>
      <c r="H185" s="11" t="n">
        <f aca="false">IF(F185&lt;0,0,E185/(G185-F185+1))</f>
        <v>0</v>
      </c>
    </row>
    <row r="186" customFormat="false" ht="15" hidden="false" customHeight="false" outlineLevel="0" collapsed="false">
      <c r="A186" s="7"/>
      <c r="B186" s="8"/>
      <c r="C186" s="8"/>
      <c r="D186" s="8"/>
      <c r="E186" s="9"/>
      <c r="F186" s="10" t="n">
        <f aca="false">IF(AND(ISNUMBER(B186),ISNUMBER(C186),ISNUMBER(E186)),INT((C186-ولوم_پروفایل!$B$7)/ولوم_پروفایل!$B$3+0.000000001),-1)</f>
        <v>-1</v>
      </c>
      <c r="G186" s="10" t="n">
        <f aca="false">IF(F186&lt;0,-2,INT((B186-ولوم_پروفایل!$B$7)/ولوم_پروفایل!$B$3+0.000000001))</f>
        <v>-2</v>
      </c>
      <c r="H186" s="11" t="n">
        <f aca="false">IF(F186&lt;0,0,E186/(G186-F186+1))</f>
        <v>0</v>
      </c>
    </row>
    <row r="187" customFormat="false" ht="15" hidden="false" customHeight="false" outlineLevel="0" collapsed="false">
      <c r="A187" s="7"/>
      <c r="B187" s="8"/>
      <c r="C187" s="8"/>
      <c r="D187" s="8"/>
      <c r="E187" s="9"/>
      <c r="F187" s="10" t="n">
        <f aca="false">IF(AND(ISNUMBER(B187),ISNUMBER(C187),ISNUMBER(E187)),INT((C187-ولوم_پروفایل!$B$7)/ولوم_پروفایل!$B$3+0.000000001),-1)</f>
        <v>-1</v>
      </c>
      <c r="G187" s="10" t="n">
        <f aca="false">IF(F187&lt;0,-2,INT((B187-ولوم_پروفایل!$B$7)/ولوم_پروفایل!$B$3+0.000000001))</f>
        <v>-2</v>
      </c>
      <c r="H187" s="11" t="n">
        <f aca="false">IF(F187&lt;0,0,E187/(G187-F187+1))</f>
        <v>0</v>
      </c>
    </row>
    <row r="188" customFormat="false" ht="15" hidden="false" customHeight="false" outlineLevel="0" collapsed="false">
      <c r="A188" s="7"/>
      <c r="B188" s="8"/>
      <c r="C188" s="8"/>
      <c r="D188" s="8"/>
      <c r="E188" s="9"/>
      <c r="F188" s="10" t="n">
        <f aca="false">IF(AND(ISNUMBER(B188),ISNUMBER(C188),ISNUMBER(E188)),INT((C188-ولوم_پروفایل!$B$7)/ولوم_پروفایل!$B$3+0.000000001),-1)</f>
        <v>-1</v>
      </c>
      <c r="G188" s="10" t="n">
        <f aca="false">IF(F188&lt;0,-2,INT((B188-ولوم_پروفایل!$B$7)/ولوم_پروفایل!$B$3+0.000000001))</f>
        <v>-2</v>
      </c>
      <c r="H188" s="11" t="n">
        <f aca="false">IF(F188&lt;0,0,E188/(G188-F188+1))</f>
        <v>0</v>
      </c>
    </row>
    <row r="189" customFormat="false" ht="15" hidden="false" customHeight="false" outlineLevel="0" collapsed="false">
      <c r="A189" s="7"/>
      <c r="B189" s="8"/>
      <c r="C189" s="8"/>
      <c r="D189" s="8"/>
      <c r="E189" s="9"/>
      <c r="F189" s="10" t="n">
        <f aca="false">IF(AND(ISNUMBER(B189),ISNUMBER(C189),ISNUMBER(E189)),INT((C189-ولوم_پروفایل!$B$7)/ولوم_پروفایل!$B$3+0.000000001),-1)</f>
        <v>-1</v>
      </c>
      <c r="G189" s="10" t="n">
        <f aca="false">IF(F189&lt;0,-2,INT((B189-ولوم_پروفایل!$B$7)/ولوم_پروفایل!$B$3+0.000000001))</f>
        <v>-2</v>
      </c>
      <c r="H189" s="11" t="n">
        <f aca="false">IF(F189&lt;0,0,E189/(G189-F189+1))</f>
        <v>0</v>
      </c>
    </row>
    <row r="190" customFormat="false" ht="15" hidden="false" customHeight="false" outlineLevel="0" collapsed="false">
      <c r="A190" s="7"/>
      <c r="B190" s="8"/>
      <c r="C190" s="8"/>
      <c r="D190" s="8"/>
      <c r="E190" s="9"/>
      <c r="F190" s="10" t="n">
        <f aca="false">IF(AND(ISNUMBER(B190),ISNUMBER(C190),ISNUMBER(E190)),INT((C190-ولوم_پروفایل!$B$7)/ولوم_پروفایل!$B$3+0.000000001),-1)</f>
        <v>-1</v>
      </c>
      <c r="G190" s="10" t="n">
        <f aca="false">IF(F190&lt;0,-2,INT((B190-ولوم_پروفایل!$B$7)/ولوم_پروفایل!$B$3+0.000000001))</f>
        <v>-2</v>
      </c>
      <c r="H190" s="11" t="n">
        <f aca="false">IF(F190&lt;0,0,E190/(G190-F190+1))</f>
        <v>0</v>
      </c>
    </row>
    <row r="191" customFormat="false" ht="15" hidden="false" customHeight="false" outlineLevel="0" collapsed="false">
      <c r="A191" s="7"/>
      <c r="B191" s="8"/>
      <c r="C191" s="8"/>
      <c r="D191" s="8"/>
      <c r="E191" s="9"/>
      <c r="F191" s="10" t="n">
        <f aca="false">IF(AND(ISNUMBER(B191),ISNUMBER(C191),ISNUMBER(E191)),INT((C191-ولوم_پروفایل!$B$7)/ولوم_پروفایل!$B$3+0.000000001),-1)</f>
        <v>-1</v>
      </c>
      <c r="G191" s="10" t="n">
        <f aca="false">IF(F191&lt;0,-2,INT((B191-ولوم_پروفایل!$B$7)/ولوم_پروفایل!$B$3+0.000000001))</f>
        <v>-2</v>
      </c>
      <c r="H191" s="11" t="n">
        <f aca="false">IF(F191&lt;0,0,E191/(G191-F191+1))</f>
        <v>0</v>
      </c>
    </row>
    <row r="192" customFormat="false" ht="15" hidden="false" customHeight="false" outlineLevel="0" collapsed="false">
      <c r="A192" s="7"/>
      <c r="B192" s="8"/>
      <c r="C192" s="8"/>
      <c r="D192" s="8"/>
      <c r="E192" s="9"/>
      <c r="F192" s="10" t="n">
        <f aca="false">IF(AND(ISNUMBER(B192),ISNUMBER(C192),ISNUMBER(E192)),INT((C192-ولوم_پروفایل!$B$7)/ولوم_پروفایل!$B$3+0.000000001),-1)</f>
        <v>-1</v>
      </c>
      <c r="G192" s="10" t="n">
        <f aca="false">IF(F192&lt;0,-2,INT((B192-ولوم_پروفایل!$B$7)/ولوم_پروفایل!$B$3+0.000000001))</f>
        <v>-2</v>
      </c>
      <c r="H192" s="11" t="n">
        <f aca="false">IF(F192&lt;0,0,E192/(G192-F192+1))</f>
        <v>0</v>
      </c>
    </row>
    <row r="193" customFormat="false" ht="15" hidden="false" customHeight="false" outlineLevel="0" collapsed="false">
      <c r="A193" s="7"/>
      <c r="B193" s="8"/>
      <c r="C193" s="8"/>
      <c r="D193" s="8"/>
      <c r="E193" s="9"/>
      <c r="F193" s="10" t="n">
        <f aca="false">IF(AND(ISNUMBER(B193),ISNUMBER(C193),ISNUMBER(E193)),INT((C193-ولوم_پروفایل!$B$7)/ولوم_پروفایل!$B$3+0.000000001),-1)</f>
        <v>-1</v>
      </c>
      <c r="G193" s="10" t="n">
        <f aca="false">IF(F193&lt;0,-2,INT((B193-ولوم_پروفایل!$B$7)/ولوم_پروفایل!$B$3+0.000000001))</f>
        <v>-2</v>
      </c>
      <c r="H193" s="11" t="n">
        <f aca="false">IF(F193&lt;0,0,E193/(G193-F193+1))</f>
        <v>0</v>
      </c>
    </row>
    <row r="194" customFormat="false" ht="15" hidden="false" customHeight="false" outlineLevel="0" collapsed="false">
      <c r="A194" s="7"/>
      <c r="B194" s="8"/>
      <c r="C194" s="8"/>
      <c r="D194" s="8"/>
      <c r="E194" s="9"/>
      <c r="F194" s="10" t="n">
        <f aca="false">IF(AND(ISNUMBER(B194),ISNUMBER(C194),ISNUMBER(E194)),INT((C194-ولوم_پروفایل!$B$7)/ولوم_پروفایل!$B$3+0.000000001),-1)</f>
        <v>-1</v>
      </c>
      <c r="G194" s="10" t="n">
        <f aca="false">IF(F194&lt;0,-2,INT((B194-ولوم_پروفایل!$B$7)/ولوم_پروفایل!$B$3+0.000000001))</f>
        <v>-2</v>
      </c>
      <c r="H194" s="11" t="n">
        <f aca="false">IF(F194&lt;0,0,E194/(G194-F194+1))</f>
        <v>0</v>
      </c>
    </row>
    <row r="195" customFormat="false" ht="15" hidden="false" customHeight="false" outlineLevel="0" collapsed="false">
      <c r="A195" s="7"/>
      <c r="B195" s="8"/>
      <c r="C195" s="8"/>
      <c r="D195" s="8"/>
      <c r="E195" s="9"/>
      <c r="F195" s="10" t="n">
        <f aca="false">IF(AND(ISNUMBER(B195),ISNUMBER(C195),ISNUMBER(E195)),INT((C195-ولوم_پروفایل!$B$7)/ولوم_پروفایل!$B$3+0.000000001),-1)</f>
        <v>-1</v>
      </c>
      <c r="G195" s="10" t="n">
        <f aca="false">IF(F195&lt;0,-2,INT((B195-ولوم_پروفایل!$B$7)/ولوم_پروفایل!$B$3+0.000000001))</f>
        <v>-2</v>
      </c>
      <c r="H195" s="11" t="n">
        <f aca="false">IF(F195&lt;0,0,E195/(G195-F195+1))</f>
        <v>0</v>
      </c>
    </row>
    <row r="196" customFormat="false" ht="15" hidden="false" customHeight="false" outlineLevel="0" collapsed="false">
      <c r="A196" s="7"/>
      <c r="B196" s="8"/>
      <c r="C196" s="8"/>
      <c r="D196" s="8"/>
      <c r="E196" s="9"/>
      <c r="F196" s="10" t="n">
        <f aca="false">IF(AND(ISNUMBER(B196),ISNUMBER(C196),ISNUMBER(E196)),INT((C196-ولوم_پروفایل!$B$7)/ولوم_پروفایل!$B$3+0.000000001),-1)</f>
        <v>-1</v>
      </c>
      <c r="G196" s="10" t="n">
        <f aca="false">IF(F196&lt;0,-2,INT((B196-ولوم_پروفایل!$B$7)/ولوم_پروفایل!$B$3+0.000000001))</f>
        <v>-2</v>
      </c>
      <c r="H196" s="11" t="n">
        <f aca="false">IF(F196&lt;0,0,E196/(G196-F196+1))</f>
        <v>0</v>
      </c>
    </row>
    <row r="197" customFormat="false" ht="15" hidden="false" customHeight="false" outlineLevel="0" collapsed="false">
      <c r="A197" s="7"/>
      <c r="B197" s="8"/>
      <c r="C197" s="8"/>
      <c r="D197" s="8"/>
      <c r="E197" s="9"/>
      <c r="F197" s="10" t="n">
        <f aca="false">IF(AND(ISNUMBER(B197),ISNUMBER(C197),ISNUMBER(E197)),INT((C197-ولوم_پروفایل!$B$7)/ولوم_پروفایل!$B$3+0.000000001),-1)</f>
        <v>-1</v>
      </c>
      <c r="G197" s="10" t="n">
        <f aca="false">IF(F197&lt;0,-2,INT((B197-ولوم_پروفایل!$B$7)/ولوم_پروفایل!$B$3+0.000000001))</f>
        <v>-2</v>
      </c>
      <c r="H197" s="11" t="n">
        <f aca="false">IF(F197&lt;0,0,E197/(G197-F197+1))</f>
        <v>0</v>
      </c>
    </row>
    <row r="198" customFormat="false" ht="15" hidden="false" customHeight="false" outlineLevel="0" collapsed="false">
      <c r="A198" s="7"/>
      <c r="B198" s="8"/>
      <c r="C198" s="8"/>
      <c r="D198" s="8"/>
      <c r="E198" s="9"/>
      <c r="F198" s="10" t="n">
        <f aca="false">IF(AND(ISNUMBER(B198),ISNUMBER(C198),ISNUMBER(E198)),INT((C198-ولوم_پروفایل!$B$7)/ولوم_پروفایل!$B$3+0.000000001),-1)</f>
        <v>-1</v>
      </c>
      <c r="G198" s="10" t="n">
        <f aca="false">IF(F198&lt;0,-2,INT((B198-ولوم_پروفایل!$B$7)/ولوم_پروفایل!$B$3+0.000000001))</f>
        <v>-2</v>
      </c>
      <c r="H198" s="11" t="n">
        <f aca="false">IF(F198&lt;0,0,E198/(G198-F198+1))</f>
        <v>0</v>
      </c>
    </row>
    <row r="199" customFormat="false" ht="15" hidden="false" customHeight="false" outlineLevel="0" collapsed="false">
      <c r="A199" s="7"/>
      <c r="B199" s="8"/>
      <c r="C199" s="8"/>
      <c r="D199" s="8"/>
      <c r="E199" s="9"/>
      <c r="F199" s="10" t="n">
        <f aca="false">IF(AND(ISNUMBER(B199),ISNUMBER(C199),ISNUMBER(E199)),INT((C199-ولوم_پروفایل!$B$7)/ولوم_پروفایل!$B$3+0.000000001),-1)</f>
        <v>-1</v>
      </c>
      <c r="G199" s="10" t="n">
        <f aca="false">IF(F199&lt;0,-2,INT((B199-ولوم_پروفایل!$B$7)/ولوم_پروفایل!$B$3+0.000000001))</f>
        <v>-2</v>
      </c>
      <c r="H199" s="11" t="n">
        <f aca="false">IF(F199&lt;0,0,E199/(G199-F199+1))</f>
        <v>0</v>
      </c>
    </row>
    <row r="200" customFormat="false" ht="15" hidden="false" customHeight="false" outlineLevel="0" collapsed="false">
      <c r="A200" s="7"/>
      <c r="B200" s="8"/>
      <c r="C200" s="8"/>
      <c r="D200" s="8"/>
      <c r="E200" s="9"/>
      <c r="F200" s="10" t="n">
        <f aca="false">IF(AND(ISNUMBER(B200),ISNUMBER(C200),ISNUMBER(E200)),INT((C200-ولوم_پروفایل!$B$7)/ولوم_پروفایل!$B$3+0.000000001),-1)</f>
        <v>-1</v>
      </c>
      <c r="G200" s="10" t="n">
        <f aca="false">IF(F200&lt;0,-2,INT((B200-ولوم_پروفایل!$B$7)/ولوم_پروفایل!$B$3+0.000000001))</f>
        <v>-2</v>
      </c>
      <c r="H200" s="11" t="n">
        <f aca="false">IF(F200&lt;0,0,E200/(G200-F200+1))</f>
        <v>0</v>
      </c>
    </row>
    <row r="201" customFormat="false" ht="15" hidden="false" customHeight="false" outlineLevel="0" collapsed="false">
      <c r="A201" s="7"/>
      <c r="B201" s="8"/>
      <c r="C201" s="8"/>
      <c r="D201" s="8"/>
      <c r="E201" s="9"/>
      <c r="F201" s="10" t="n">
        <f aca="false">IF(AND(ISNUMBER(B201),ISNUMBER(C201),ISNUMBER(E201)),INT((C201-ولوم_پروفایل!$B$7)/ولوم_پروفایل!$B$3+0.000000001),-1)</f>
        <v>-1</v>
      </c>
      <c r="G201" s="10" t="n">
        <f aca="false">IF(F201&lt;0,-2,INT((B201-ولوم_پروفایل!$B$7)/ولوم_پروفایل!$B$3+0.000000001))</f>
        <v>-2</v>
      </c>
      <c r="H201" s="11" t="n">
        <f aca="false">IF(F201&lt;0,0,E201/(G201-F201+1))</f>
        <v>0</v>
      </c>
    </row>
    <row r="202" customFormat="false" ht="15" hidden="false" customHeight="false" outlineLevel="0" collapsed="false">
      <c r="A202" s="7"/>
      <c r="B202" s="8"/>
      <c r="C202" s="8"/>
      <c r="D202" s="8"/>
      <c r="E202" s="9"/>
      <c r="F202" s="10" t="n">
        <f aca="false">IF(AND(ISNUMBER(B202),ISNUMBER(C202),ISNUMBER(E202)),INT((C202-ولوم_پروفایل!$B$7)/ولوم_پروفایل!$B$3+0.000000001),-1)</f>
        <v>-1</v>
      </c>
      <c r="G202" s="10" t="n">
        <f aca="false">IF(F202&lt;0,-2,INT((B202-ولوم_پروفایل!$B$7)/ولوم_پروفایل!$B$3+0.000000001))</f>
        <v>-2</v>
      </c>
      <c r="H202" s="11" t="n">
        <f aca="false">IF(F202&lt;0,0,E202/(G202-F202+1))</f>
        <v>0</v>
      </c>
    </row>
    <row r="203" customFormat="false" ht="15" hidden="false" customHeight="false" outlineLevel="0" collapsed="false">
      <c r="A203" s="7"/>
      <c r="B203" s="8"/>
      <c r="C203" s="8"/>
      <c r="D203" s="8"/>
      <c r="E203" s="9"/>
      <c r="F203" s="10" t="n">
        <f aca="false">IF(AND(ISNUMBER(B203),ISNUMBER(C203),ISNUMBER(E203)),INT((C203-ولوم_پروفایل!$B$7)/ولوم_پروفایل!$B$3+0.000000001),-1)</f>
        <v>-1</v>
      </c>
      <c r="G203" s="10" t="n">
        <f aca="false">IF(F203&lt;0,-2,INT((B203-ولوم_پروفایل!$B$7)/ولوم_پروفایل!$B$3+0.000000001))</f>
        <v>-2</v>
      </c>
      <c r="H203" s="11" t="n">
        <f aca="false">IF(F203&lt;0,0,E203/(G203-F203+1))</f>
        <v>0</v>
      </c>
    </row>
    <row r="204" customFormat="false" ht="15" hidden="false" customHeight="false" outlineLevel="0" collapsed="false">
      <c r="A204" s="7"/>
      <c r="B204" s="8"/>
      <c r="C204" s="8"/>
      <c r="D204" s="8"/>
      <c r="E204" s="9"/>
      <c r="F204" s="10" t="n">
        <f aca="false">IF(AND(ISNUMBER(B204),ISNUMBER(C204),ISNUMBER(E204)),INT((C204-ولوم_پروفایل!$B$7)/ولوم_پروفایل!$B$3+0.000000001),-1)</f>
        <v>-1</v>
      </c>
      <c r="G204" s="10" t="n">
        <f aca="false">IF(F204&lt;0,-2,INT((B204-ولوم_پروفایل!$B$7)/ولوم_پروفایل!$B$3+0.000000001))</f>
        <v>-2</v>
      </c>
      <c r="H204" s="11" t="n">
        <f aca="false">IF(F204&lt;0,0,E204/(G204-F204+1))</f>
        <v>0</v>
      </c>
    </row>
  </sheetData>
  <mergeCells count="1"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28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8" min="7" style="0" width="14"/>
    <col collapsed="false" customWidth="true" hidden="false" outlineLevel="0" max="9" min="9" style="0" width="3"/>
    <col collapsed="false" customWidth="true" hidden="false" outlineLevel="0" max="10" min="10" style="0" width="8"/>
    <col collapsed="false" customWidth="true" hidden="false" outlineLevel="0" max="12" min="11" style="0" width="12"/>
    <col collapsed="false" customWidth="true" hidden="false" outlineLevel="0" max="13" min="13" style="0" width="14"/>
    <col collapsed="false" customWidth="true" hidden="false" outlineLevel="0" max="15" min="14" style="0" width="16"/>
  </cols>
  <sheetData>
    <row r="1" customFormat="false" ht="17.35" hidden="false" customHeight="false" outlineLevel="0" collapsed="false">
      <c r="A1" s="4" t="s">
        <v>31</v>
      </c>
    </row>
    <row r="3" customFormat="false" ht="15" hidden="false" customHeight="false" outlineLevel="0" collapsed="false">
      <c r="A3" s="12" t="s">
        <v>32</v>
      </c>
      <c r="B3" s="13" t="n">
        <v>0.2</v>
      </c>
      <c r="D3" s="12" t="s">
        <v>33</v>
      </c>
      <c r="E3" s="14" t="n">
        <f aca="false">INDEX(B12:B71,E7+1)</f>
        <v>106.2</v>
      </c>
    </row>
    <row r="4" customFormat="false" ht="15" hidden="false" customHeight="false" outlineLevel="0" collapsed="false">
      <c r="A4" s="12" t="s">
        <v>34</v>
      </c>
      <c r="B4" s="15" t="n">
        <v>0.7</v>
      </c>
      <c r="D4" s="12" t="s">
        <v>35</v>
      </c>
      <c r="E4" s="14" t="n">
        <f aca="false">INDEX(B12:B71,E9+1)</f>
        <v>107.6</v>
      </c>
    </row>
    <row r="5" customFormat="false" ht="15" hidden="false" customHeight="false" outlineLevel="0" collapsed="false">
      <c r="A5" s="12" t="s">
        <v>36</v>
      </c>
      <c r="B5" s="16" t="n">
        <f aca="false">SUM(C12:C71)</f>
        <v>59612</v>
      </c>
      <c r="D5" s="12" t="s">
        <v>37</v>
      </c>
      <c r="E5" s="14" t="n">
        <f aca="false">INDEX(B12:B71,E8+1)</f>
        <v>104.2</v>
      </c>
    </row>
    <row r="6" customFormat="false" ht="15" hidden="false" customHeight="false" outlineLevel="0" collapsed="false">
      <c r="A6" s="12" t="s">
        <v>38</v>
      </c>
      <c r="B6" s="17" t="n">
        <f aca="false">MIN(ورود_داده!C5:C204)</f>
        <v>100.11</v>
      </c>
      <c r="D6" s="12" t="s">
        <v>39</v>
      </c>
      <c r="E6" s="18" t="n">
        <f aca="false">IF(B5=0,0,M71/B5)</f>
        <v>0.706405517720144</v>
      </c>
    </row>
    <row r="7" customFormat="false" ht="15" hidden="false" customHeight="false" outlineLevel="0" collapsed="false">
      <c r="A7" s="12" t="s">
        <v>40</v>
      </c>
      <c r="B7" s="17" t="n">
        <f aca="false">INT(B6/B3+0.000000001)*B3</f>
        <v>100</v>
      </c>
      <c r="D7" s="12" t="s">
        <v>41</v>
      </c>
      <c r="E7" s="19" t="n">
        <f aca="false">MATCH(MAX(C12:C71),C12:C71,0)-1</f>
        <v>31</v>
      </c>
    </row>
    <row r="8" customFormat="false" ht="15" hidden="false" customHeight="false" outlineLevel="0" collapsed="false">
      <c r="A8" s="12" t="s">
        <v>42</v>
      </c>
      <c r="B8" s="17" t="n">
        <f aca="false">MAX(ورود_داده!B5:B204)</f>
        <v>108.39</v>
      </c>
      <c r="D8" s="12" t="s">
        <v>43</v>
      </c>
      <c r="E8" s="19" t="n">
        <f aca="false">K71</f>
        <v>21</v>
      </c>
    </row>
    <row r="9" customFormat="false" ht="15" hidden="false" customHeight="false" outlineLevel="0" collapsed="false">
      <c r="A9" s="12" t="s">
        <v>44</v>
      </c>
      <c r="B9" s="19" t="n">
        <f aca="false">INT((B8-B7)/B3+0.000000001)</f>
        <v>41</v>
      </c>
      <c r="D9" s="12" t="s">
        <v>45</v>
      </c>
      <c r="E9" s="19" t="n">
        <f aca="false">L71</f>
        <v>38</v>
      </c>
    </row>
    <row r="10" customFormat="false" ht="15" hidden="false" customHeight="false" outlineLevel="0" collapsed="false">
      <c r="A10" s="20" t="s">
        <v>46</v>
      </c>
      <c r="B10" s="20"/>
      <c r="D10" s="12" t="s">
        <v>47</v>
      </c>
      <c r="E10" s="21" t="str">
        <f aca="false">IF(B9&gt;59,"هشدار: تعداد پله‌ها از ۶۰ بیشتر است؛ Step را بزرگ‌تر کنید","درست")</f>
        <v>درست</v>
      </c>
      <c r="F10" s="21"/>
      <c r="G10" s="21"/>
      <c r="J10" s="22" t="s">
        <v>48</v>
      </c>
    </row>
    <row r="11" customFormat="false" ht="30" hidden="false" customHeight="true" outlineLevel="0" collapsed="false">
      <c r="A11" s="6" t="s">
        <v>49</v>
      </c>
      <c r="B11" s="6" t="s">
        <v>50</v>
      </c>
      <c r="C11" s="6" t="s">
        <v>51</v>
      </c>
      <c r="D11" s="6" t="s">
        <v>52</v>
      </c>
      <c r="E11" s="6" t="s">
        <v>53</v>
      </c>
      <c r="F11" s="6" t="s">
        <v>54</v>
      </c>
      <c r="G11" s="6" t="s">
        <v>55</v>
      </c>
      <c r="H11" s="6" t="s">
        <v>56</v>
      </c>
      <c r="J11" s="6" t="s">
        <v>57</v>
      </c>
      <c r="K11" s="6" t="s">
        <v>58</v>
      </c>
      <c r="L11" s="6" t="s">
        <v>59</v>
      </c>
      <c r="M11" s="6" t="s">
        <v>60</v>
      </c>
      <c r="N11" s="6" t="s">
        <v>61</v>
      </c>
      <c r="O11" s="6" t="s">
        <v>62</v>
      </c>
    </row>
    <row r="12" customFormat="false" ht="15" hidden="false" customHeight="false" outlineLevel="0" collapsed="false">
      <c r="A12" s="19" t="n">
        <v>0</v>
      </c>
      <c r="B12" s="17" t="n">
        <f aca="false">IF(A12&gt;$B$9,"",$B$7+A12*$B$3)</f>
        <v>100</v>
      </c>
      <c r="C12" s="16" t="n">
        <f aca="false">SUMPRODUCT((ورود_داده!$F$5:$F$204&lt;=A12)*(ورود_داده!$G$5:$G$204&gt;=A12)*ورود_داده!$H$5:$H$204)</f>
        <v>142.142857142857</v>
      </c>
      <c r="D12" s="18" t="n">
        <f aca="false">IF($B$5=0,0,C12/$B$5)</f>
        <v>0.00238446717343584</v>
      </c>
      <c r="E12" s="19" t="str">
        <f aca="false">IF(A12&gt;$B$9,"",IF(A12=$E$7,"POC",IF(AND(A12&gt;=$E$8,A12&lt;=$E$9),"VA","")))</f>
        <v/>
      </c>
      <c r="F12" s="16" t="n">
        <f aca="false">IF(E12="POC",C12,0)</f>
        <v>0</v>
      </c>
      <c r="G12" s="16" t="n">
        <f aca="false">IF(E12="VA",C12,0)</f>
        <v>0</v>
      </c>
      <c r="H12" s="16" t="n">
        <f aca="false">IF(AND(E12="",A12&lt;=$B$9),C12,0)</f>
        <v>142.142857142857</v>
      </c>
      <c r="J12" s="19" t="n">
        <v>0</v>
      </c>
      <c r="K12" s="19" t="n">
        <f aca="false">$E$7</f>
        <v>31</v>
      </c>
      <c r="L12" s="19" t="n">
        <f aca="false">$E$7</f>
        <v>31</v>
      </c>
      <c r="M12" s="16" t="n">
        <f aca="false">INDEX($C$12:$C$71,$E$7+1)</f>
        <v>3701.01293706294</v>
      </c>
      <c r="N12" s="16" t="n">
        <f aca="false">IF(L12+1&lt;=$B$9,INDEX($C$12:$C$71,L12+2),-1)</f>
        <v>3353.19475524476</v>
      </c>
      <c r="O12" s="16" t="n">
        <f aca="false">IF(K12-1&gt;=0,INDEX($C$12:$C$71,K12),-1)</f>
        <v>3352.44020979021</v>
      </c>
    </row>
    <row r="13" customFormat="false" ht="15" hidden="false" customHeight="false" outlineLevel="0" collapsed="false">
      <c r="A13" s="19" t="n">
        <v>1</v>
      </c>
      <c r="B13" s="17" t="n">
        <f aca="false">IF(A13&gt;$B$9,"",$B$7+A13*$B$3)</f>
        <v>100.2</v>
      </c>
      <c r="C13" s="16" t="n">
        <f aca="false">SUMPRODUCT((ورود_داده!$F$5:$F$204&lt;=A13)*(ورود_داده!$G$5:$G$204&gt;=A13)*ورود_داده!$H$5:$H$204)</f>
        <v>142.142857142857</v>
      </c>
      <c r="D13" s="18" t="n">
        <f aca="false">IF($B$5=0,0,C13/$B$5)</f>
        <v>0.00238446717343584</v>
      </c>
      <c r="E13" s="19" t="str">
        <f aca="false">IF(A13&gt;$B$9,"",IF(A13=$E$7,"POC",IF(AND(A13&gt;=$E$8,A13&lt;=$E$9),"VA","")))</f>
        <v/>
      </c>
      <c r="F13" s="16" t="n">
        <f aca="false">IF(E13="POC",C13,0)</f>
        <v>0</v>
      </c>
      <c r="G13" s="16" t="n">
        <f aca="false">IF(E13="VA",C13,0)</f>
        <v>0</v>
      </c>
      <c r="H13" s="16" t="n">
        <f aca="false">IF(AND(E13="",A13&lt;=$B$9),C13,0)</f>
        <v>142.142857142857</v>
      </c>
      <c r="J13" s="19" t="n">
        <v>1</v>
      </c>
      <c r="K13" s="19" t="n">
        <f aca="false">IF(M12&gt;=$B$4*$B$5,K12,IF(N13&gt;=O13,K12,K12-1))</f>
        <v>31</v>
      </c>
      <c r="L13" s="19" t="n">
        <f aca="false">IF(M12&gt;=$B$4*$B$5,L12,IF(N13&gt;=O13,L12+1,L12))</f>
        <v>32</v>
      </c>
      <c r="M13" s="16" t="n">
        <f aca="false">IF(M12&gt;=$B$4*$B$5,M12,M12+IF(N13&gt;=O13,N13,O13))</f>
        <v>7054.20769230769</v>
      </c>
      <c r="N13" s="16" t="n">
        <f aca="false">IF(L12+1&lt;=$B$9,INDEX($C$12:$C$71,L12+2),-1)</f>
        <v>3353.19475524476</v>
      </c>
      <c r="O13" s="16" t="n">
        <f aca="false">IF(K12-1&gt;=0,INDEX($C$12:$C$71,K12),-1)</f>
        <v>3352.44020979021</v>
      </c>
    </row>
    <row r="14" customFormat="false" ht="15" hidden="false" customHeight="false" outlineLevel="0" collapsed="false">
      <c r="A14" s="19" t="n">
        <v>2</v>
      </c>
      <c r="B14" s="17" t="n">
        <f aca="false">IF(A14&gt;$B$9,"",$B$7+A14*$B$3)</f>
        <v>100.4</v>
      </c>
      <c r="C14" s="16" t="n">
        <f aca="false">SUMPRODUCT((ورود_داده!$F$5:$F$204&lt;=A14)*(ورود_داده!$G$5:$G$204&gt;=A14)*ورود_داده!$H$5:$H$204)</f>
        <v>205.142857142857</v>
      </c>
      <c r="D14" s="18" t="n">
        <f aca="false">IF($B$5=0,0,C14/$B$5)</f>
        <v>0.00344130136789333</v>
      </c>
      <c r="E14" s="19" t="str">
        <f aca="false">IF(A14&gt;$B$9,"",IF(A14=$E$7,"POC",IF(AND(A14&gt;=$E$8,A14&lt;=$E$9),"VA","")))</f>
        <v/>
      </c>
      <c r="F14" s="16" t="n">
        <f aca="false">IF(E14="POC",C14,0)</f>
        <v>0</v>
      </c>
      <c r="G14" s="16" t="n">
        <f aca="false">IF(E14="VA",C14,0)</f>
        <v>0</v>
      </c>
      <c r="H14" s="16" t="n">
        <f aca="false">IF(AND(E14="",A14&lt;=$B$9),C14,0)</f>
        <v>205.142857142857</v>
      </c>
      <c r="J14" s="19" t="n">
        <v>2</v>
      </c>
      <c r="K14" s="19" t="n">
        <f aca="false">IF(M13&gt;=$B$4*$B$5,K13,IF(N14&gt;=O14,K13,K13-1))</f>
        <v>30</v>
      </c>
      <c r="L14" s="19" t="n">
        <f aca="false">IF(M13&gt;=$B$4*$B$5,L13,IF(N14&gt;=O14,L13+1,L13))</f>
        <v>32</v>
      </c>
      <c r="M14" s="16" t="n">
        <f aca="false">IF(M13&gt;=$B$4*$B$5,M13,M13+IF(N14&gt;=O14,N14,O14))</f>
        <v>10406.6479020979</v>
      </c>
      <c r="N14" s="16" t="n">
        <f aca="false">IF(L13+1&lt;=$B$9,INDEX($C$12:$C$71,L13+2),-1)</f>
        <v>3159.02808857809</v>
      </c>
      <c r="O14" s="16" t="n">
        <f aca="false">IF(K13-1&gt;=0,INDEX($C$12:$C$71,K13),-1)</f>
        <v>3352.44020979021</v>
      </c>
    </row>
    <row r="15" customFormat="false" ht="15" hidden="false" customHeight="false" outlineLevel="0" collapsed="false">
      <c r="A15" s="19" t="n">
        <v>3</v>
      </c>
      <c r="B15" s="17" t="n">
        <f aca="false">IF(A15&gt;$B$9,"",$B$7+A15*$B$3)</f>
        <v>100.6</v>
      </c>
      <c r="C15" s="16" t="n">
        <f aca="false">SUMPRODUCT((ورود_داده!$F$5:$F$204&lt;=A15)*(ورود_داده!$G$5:$G$204&gt;=A15)*ورود_داده!$H$5:$H$204)</f>
        <v>205.142857142857</v>
      </c>
      <c r="D15" s="18" t="n">
        <f aca="false">IF($B$5=0,0,C15/$B$5)</f>
        <v>0.00344130136789333</v>
      </c>
      <c r="E15" s="19" t="str">
        <f aca="false">IF(A15&gt;$B$9,"",IF(A15=$E$7,"POC",IF(AND(A15&gt;=$E$8,A15&lt;=$E$9),"VA","")))</f>
        <v/>
      </c>
      <c r="F15" s="16" t="n">
        <f aca="false">IF(E15="POC",C15,0)</f>
        <v>0</v>
      </c>
      <c r="G15" s="16" t="n">
        <f aca="false">IF(E15="VA",C15,0)</f>
        <v>0</v>
      </c>
      <c r="H15" s="16" t="n">
        <f aca="false">IF(AND(E15="",A15&lt;=$B$9),C15,0)</f>
        <v>205.142857142857</v>
      </c>
      <c r="J15" s="19" t="n">
        <v>3</v>
      </c>
      <c r="K15" s="19" t="n">
        <f aca="false">IF(M14&gt;=$B$4*$B$5,K14,IF(N15&gt;=O15,K14,K14-1))</f>
        <v>29</v>
      </c>
      <c r="L15" s="19" t="n">
        <f aca="false">IF(M14&gt;=$B$4*$B$5,L14,IF(N15&gt;=O15,L14+1,L14))</f>
        <v>32</v>
      </c>
      <c r="M15" s="16" t="n">
        <f aca="false">IF(M14&gt;=$B$4*$B$5,M14,M14+IF(N15&gt;=O15,N15,O15))</f>
        <v>13759.0881118881</v>
      </c>
      <c r="N15" s="16" t="n">
        <f aca="false">IF(L14+1&lt;=$B$9,INDEX($C$12:$C$71,L14+2),-1)</f>
        <v>3159.02808857809</v>
      </c>
      <c r="O15" s="16" t="n">
        <f aca="false">IF(K14-1&gt;=0,INDEX($C$12:$C$71,K14),-1)</f>
        <v>3352.44020979021</v>
      </c>
    </row>
    <row r="16" customFormat="false" ht="15" hidden="false" customHeight="false" outlineLevel="0" collapsed="false">
      <c r="A16" s="19" t="n">
        <v>4</v>
      </c>
      <c r="B16" s="17" t="n">
        <f aca="false">IF(A16&gt;$B$9,"",$B$7+A16*$B$3)</f>
        <v>100.8</v>
      </c>
      <c r="C16" s="16" t="n">
        <f aca="false">SUMPRODUCT((ورود_داده!$F$5:$F$204&lt;=A16)*(ورود_داده!$G$5:$G$204&gt;=A16)*ورود_داده!$H$5:$H$204)</f>
        <v>205.142857142857</v>
      </c>
      <c r="D16" s="18" t="n">
        <f aca="false">IF($B$5=0,0,C16/$B$5)</f>
        <v>0.00344130136789333</v>
      </c>
      <c r="E16" s="19" t="str">
        <f aca="false">IF(A16&gt;$B$9,"",IF(A16=$E$7,"POC",IF(AND(A16&gt;=$E$8,A16&lt;=$E$9),"VA","")))</f>
        <v/>
      </c>
      <c r="F16" s="16" t="n">
        <f aca="false">IF(E16="POC",C16,0)</f>
        <v>0</v>
      </c>
      <c r="G16" s="16" t="n">
        <f aca="false">IF(E16="VA",C16,0)</f>
        <v>0</v>
      </c>
      <c r="H16" s="16" t="n">
        <f aca="false">IF(AND(E16="",A16&lt;=$B$9),C16,0)</f>
        <v>205.142857142857</v>
      </c>
      <c r="J16" s="19" t="n">
        <v>4</v>
      </c>
      <c r="K16" s="19" t="n">
        <f aca="false">IF(M15&gt;=$B$4*$B$5,K15,IF(N16&gt;=O16,K15,K15-1))</f>
        <v>29</v>
      </c>
      <c r="L16" s="19" t="n">
        <f aca="false">IF(M15&gt;=$B$4*$B$5,L15,IF(N16&gt;=O16,L15+1,L15))</f>
        <v>33</v>
      </c>
      <c r="M16" s="16" t="n">
        <f aca="false">IF(M15&gt;=$B$4*$B$5,M15,M15+IF(N16&gt;=O16,N16,O16))</f>
        <v>16918.1162004662</v>
      </c>
      <c r="N16" s="16" t="n">
        <f aca="false">IF(L15+1&lt;=$B$9,INDEX($C$12:$C$71,L15+2),-1)</f>
        <v>3159.02808857809</v>
      </c>
      <c r="O16" s="16" t="n">
        <f aca="false">IF(K15-1&gt;=0,INDEX($C$12:$C$71,K15),-1)</f>
        <v>2797.1544955045</v>
      </c>
    </row>
    <row r="17" customFormat="false" ht="15" hidden="false" customHeight="false" outlineLevel="0" collapsed="false">
      <c r="A17" s="19" t="n">
        <v>5</v>
      </c>
      <c r="B17" s="17" t="n">
        <f aca="false">IF(A17&gt;$B$9,"",$B$7+A17*$B$3)</f>
        <v>101</v>
      </c>
      <c r="C17" s="16" t="n">
        <f aca="false">SUMPRODUCT((ورود_داده!$F$5:$F$204&lt;=A17)*(ورود_داده!$G$5:$G$204&gt;=A17)*ورود_داده!$H$5:$H$204)</f>
        <v>619.824675324675</v>
      </c>
      <c r="D17" s="18" t="n">
        <f aca="false">IF($B$5=0,0,C17/$B$5)</f>
        <v>0.0103976493881211</v>
      </c>
      <c r="E17" s="19" t="str">
        <f aca="false">IF(A17&gt;$B$9,"",IF(A17=$E$7,"POC",IF(AND(A17&gt;=$E$8,A17&lt;=$E$9),"VA","")))</f>
        <v/>
      </c>
      <c r="F17" s="16" t="n">
        <f aca="false">IF(E17="POC",C17,0)</f>
        <v>0</v>
      </c>
      <c r="G17" s="16" t="n">
        <f aca="false">IF(E17="VA",C17,0)</f>
        <v>0</v>
      </c>
      <c r="H17" s="16" t="n">
        <f aca="false">IF(AND(E17="",A17&lt;=$B$9),C17,0)</f>
        <v>619.824675324675</v>
      </c>
      <c r="J17" s="19" t="n">
        <v>5</v>
      </c>
      <c r="K17" s="19" t="n">
        <f aca="false">IF(M16&gt;=$B$4*$B$5,K16,IF(N17&gt;=O17,K16,K16-1))</f>
        <v>29</v>
      </c>
      <c r="L17" s="19" t="n">
        <f aca="false">IF(M16&gt;=$B$4*$B$5,L16,IF(N17&gt;=O17,L16+1,L16))</f>
        <v>34</v>
      </c>
      <c r="M17" s="16" t="n">
        <f aca="false">IF(M16&gt;=$B$4*$B$5,M16,M16+IF(N17&gt;=O17,N17,O17))</f>
        <v>19755.2276223776</v>
      </c>
      <c r="N17" s="16" t="n">
        <f aca="false">IF(L16+1&lt;=$B$9,INDEX($C$12:$C$71,L16+2),-1)</f>
        <v>2837.11142191142</v>
      </c>
      <c r="O17" s="16" t="n">
        <f aca="false">IF(K16-1&gt;=0,INDEX($C$12:$C$71,K16),-1)</f>
        <v>2797.1544955045</v>
      </c>
    </row>
    <row r="18" customFormat="false" ht="15" hidden="false" customHeight="false" outlineLevel="0" collapsed="false">
      <c r="A18" s="19" t="n">
        <v>6</v>
      </c>
      <c r="B18" s="17" t="n">
        <f aca="false">IF(A18&gt;$B$9,"",$B$7+A18*$B$3)</f>
        <v>101.2</v>
      </c>
      <c r="C18" s="16" t="n">
        <f aca="false">SUMPRODUCT((ورود_داده!$F$5:$F$204&lt;=A18)*(ورود_داده!$G$5:$G$204&gt;=A18)*ورود_داده!$H$5:$H$204)</f>
        <v>682.137175324675</v>
      </c>
      <c r="D18" s="18" t="n">
        <f aca="false">IF($B$5=0,0,C18/$B$5)</f>
        <v>0.0114429506697423</v>
      </c>
      <c r="E18" s="19" t="str">
        <f aca="false">IF(A18&gt;$B$9,"",IF(A18=$E$7,"POC",IF(AND(A18&gt;=$E$8,A18&lt;=$E$9),"VA","")))</f>
        <v/>
      </c>
      <c r="F18" s="16" t="n">
        <f aca="false">IF(E18="POC",C18,0)</f>
        <v>0</v>
      </c>
      <c r="G18" s="16" t="n">
        <f aca="false">IF(E18="VA",C18,0)</f>
        <v>0</v>
      </c>
      <c r="H18" s="16" t="n">
        <f aca="false">IF(AND(E18="",A18&lt;=$B$9),C18,0)</f>
        <v>682.137175324675</v>
      </c>
      <c r="J18" s="19" t="n">
        <v>6</v>
      </c>
      <c r="K18" s="19" t="n">
        <f aca="false">IF(M17&gt;=$B$4*$B$5,K17,IF(N18&gt;=O18,K17,K17-1))</f>
        <v>28</v>
      </c>
      <c r="L18" s="19" t="n">
        <f aca="false">IF(M17&gt;=$B$4*$B$5,L17,IF(N18&gt;=O18,L17+1,L17))</f>
        <v>34</v>
      </c>
      <c r="M18" s="16" t="n">
        <f aca="false">IF(M17&gt;=$B$4*$B$5,M17,M17+IF(N18&gt;=O18,N18,O18))</f>
        <v>22552.3821178821</v>
      </c>
      <c r="N18" s="16" t="n">
        <f aca="false">IF(L17+1&lt;=$B$9,INDEX($C$12:$C$71,L17+2),-1)</f>
        <v>2387.81904761905</v>
      </c>
      <c r="O18" s="16" t="n">
        <f aca="false">IF(K17-1&gt;=0,INDEX($C$12:$C$71,K17),-1)</f>
        <v>2797.1544955045</v>
      </c>
    </row>
    <row r="19" customFormat="false" ht="15" hidden="false" customHeight="false" outlineLevel="0" collapsed="false">
      <c r="A19" s="19" t="n">
        <v>7</v>
      </c>
      <c r="B19" s="17" t="n">
        <f aca="false">IF(A19&gt;$B$9,"",$B$7+A19*$B$3)</f>
        <v>101.4</v>
      </c>
      <c r="C19" s="16" t="n">
        <f aca="false">SUMPRODUCT((ورود_داده!$F$5:$F$204&lt;=A19)*(ورود_داده!$G$5:$G$204&gt;=A19)*ورود_داده!$H$5:$H$204)</f>
        <v>828.003841991342</v>
      </c>
      <c r="D19" s="18" t="n">
        <f aca="false">IF($B$5=0,0,C19/$B$5)</f>
        <v>0.0138898852914068</v>
      </c>
      <c r="E19" s="19" t="str">
        <f aca="false">IF(A19&gt;$B$9,"",IF(A19=$E$7,"POC",IF(AND(A19&gt;=$E$8,A19&lt;=$E$9),"VA","")))</f>
        <v/>
      </c>
      <c r="F19" s="16" t="n">
        <f aca="false">IF(E19="POC",C19,0)</f>
        <v>0</v>
      </c>
      <c r="G19" s="16" t="n">
        <f aca="false">IF(E19="VA",C19,0)</f>
        <v>0</v>
      </c>
      <c r="H19" s="16" t="n">
        <f aca="false">IF(AND(E19="",A19&lt;=$B$9),C19,0)</f>
        <v>828.003841991342</v>
      </c>
      <c r="J19" s="19" t="n">
        <v>7</v>
      </c>
      <c r="K19" s="19" t="n">
        <f aca="false">IF(M18&gt;=$B$4*$B$5,K18,IF(N19&gt;=O19,K18,K18-1))</f>
        <v>27</v>
      </c>
      <c r="L19" s="19" t="n">
        <f aca="false">IF(M18&gt;=$B$4*$B$5,L18,IF(N19&gt;=O19,L18+1,L18))</f>
        <v>34</v>
      </c>
      <c r="M19" s="16" t="n">
        <f aca="false">IF(M18&gt;=$B$4*$B$5,M18,M18+IF(N19&gt;=O19,N19,O19))</f>
        <v>25485.9981518482</v>
      </c>
      <c r="N19" s="16" t="n">
        <f aca="false">IF(L18+1&lt;=$B$9,INDEX($C$12:$C$71,L18+2),-1)</f>
        <v>2387.81904761905</v>
      </c>
      <c r="O19" s="16" t="n">
        <f aca="false">IF(K18-1&gt;=0,INDEX($C$12:$C$71,K18),-1)</f>
        <v>2933.61603396603</v>
      </c>
    </row>
    <row r="20" customFormat="false" ht="15" hidden="false" customHeight="false" outlineLevel="0" collapsed="false">
      <c r="A20" s="19" t="n">
        <v>8</v>
      </c>
      <c r="B20" s="17" t="n">
        <f aca="false">IF(A20&gt;$B$9,"",$B$7+A20*$B$3)</f>
        <v>101.6</v>
      </c>
      <c r="C20" s="16" t="n">
        <f aca="false">SUMPRODUCT((ورود_داده!$F$5:$F$204&lt;=A20)*(ورود_داده!$G$5:$G$204&gt;=A20)*ورود_داده!$H$5:$H$204)</f>
        <v>1076.33717532468</v>
      </c>
      <c r="D20" s="18" t="n">
        <f aca="false">IF($B$5=0,0,C20/$B$5)</f>
        <v>0.0180557132007763</v>
      </c>
      <c r="E20" s="19" t="str">
        <f aca="false">IF(A20&gt;$B$9,"",IF(A20=$E$7,"POC",IF(AND(A20&gt;=$E$8,A20&lt;=$E$9),"VA","")))</f>
        <v/>
      </c>
      <c r="F20" s="16" t="n">
        <f aca="false">IF(E20="POC",C20,0)</f>
        <v>0</v>
      </c>
      <c r="G20" s="16" t="n">
        <f aca="false">IF(E20="VA",C20,0)</f>
        <v>0</v>
      </c>
      <c r="H20" s="16" t="n">
        <f aca="false">IF(AND(E20="",A20&lt;=$B$9),C20,0)</f>
        <v>1076.33717532468</v>
      </c>
      <c r="J20" s="19" t="n">
        <v>8</v>
      </c>
      <c r="K20" s="19" t="n">
        <f aca="false">IF(M19&gt;=$B$4*$B$5,K19,IF(N20&gt;=O20,K19,K19-1))</f>
        <v>26</v>
      </c>
      <c r="L20" s="19" t="n">
        <f aca="false">IF(M19&gt;=$B$4*$B$5,L19,IF(N20&gt;=O20,L19+1,L19))</f>
        <v>34</v>
      </c>
      <c r="M20" s="16" t="n">
        <f aca="false">IF(M19&gt;=$B$4*$B$5,M19,M19+IF(N20&gt;=O20,N20,O20))</f>
        <v>28092.2808524809</v>
      </c>
      <c r="N20" s="16" t="n">
        <f aca="false">IF(L19+1&lt;=$B$9,INDEX($C$12:$C$71,L19+2),-1)</f>
        <v>2387.81904761905</v>
      </c>
      <c r="O20" s="16" t="n">
        <f aca="false">IF(K19-1&gt;=0,INDEX($C$12:$C$71,K19),-1)</f>
        <v>2606.2827006327</v>
      </c>
    </row>
    <row r="21" customFormat="false" ht="15" hidden="false" customHeight="false" outlineLevel="0" collapsed="false">
      <c r="A21" s="19" t="n">
        <v>9</v>
      </c>
      <c r="B21" s="17" t="n">
        <f aca="false">IF(A21&gt;$B$9,"",$B$7+A21*$B$3)</f>
        <v>101.8</v>
      </c>
      <c r="C21" s="16" t="n">
        <f aca="false">SUMPRODUCT((ورود_داده!$F$5:$F$204&lt;=A21)*(ورود_داده!$G$5:$G$204&gt;=A21)*ورود_داده!$H$5:$H$204)</f>
        <v>1076.33717532468</v>
      </c>
      <c r="D21" s="18" t="n">
        <f aca="false">IF($B$5=0,0,C21/$B$5)</f>
        <v>0.0180557132007763</v>
      </c>
      <c r="E21" s="19" t="str">
        <f aca="false">IF(A21&gt;$B$9,"",IF(A21=$E$7,"POC",IF(AND(A21&gt;=$E$8,A21&lt;=$E$9),"VA","")))</f>
        <v/>
      </c>
      <c r="F21" s="16" t="n">
        <f aca="false">IF(E21="POC",C21,0)</f>
        <v>0</v>
      </c>
      <c r="G21" s="16" t="n">
        <f aca="false">IF(E21="VA",C21,0)</f>
        <v>0</v>
      </c>
      <c r="H21" s="16" t="n">
        <f aca="false">IF(AND(E21="",A21&lt;=$B$9),C21,0)</f>
        <v>1076.33717532468</v>
      </c>
      <c r="J21" s="19" t="n">
        <v>9</v>
      </c>
      <c r="K21" s="19" t="n">
        <f aca="false">IF(M20&gt;=$B$4*$B$5,K20,IF(N21&gt;=O21,K20,K20-1))</f>
        <v>26</v>
      </c>
      <c r="L21" s="19" t="n">
        <f aca="false">IF(M20&gt;=$B$4*$B$5,L20,IF(N21&gt;=O21,L20+1,L20))</f>
        <v>35</v>
      </c>
      <c r="M21" s="16" t="n">
        <f aca="false">IF(M20&gt;=$B$4*$B$5,M20,M20+IF(N21&gt;=O21,N21,O21))</f>
        <v>30480.0999000999</v>
      </c>
      <c r="N21" s="16" t="n">
        <f aca="false">IF(L20+1&lt;=$B$9,INDEX($C$12:$C$71,L20+2),-1)</f>
        <v>2387.81904761905</v>
      </c>
      <c r="O21" s="16" t="n">
        <f aca="false">IF(K20-1&gt;=0,INDEX($C$12:$C$71,K20),-1)</f>
        <v>1935.32209457209</v>
      </c>
    </row>
    <row r="22" customFormat="false" ht="15" hidden="false" customHeight="false" outlineLevel="0" collapsed="false">
      <c r="A22" s="19" t="n">
        <v>10</v>
      </c>
      <c r="B22" s="17" t="n">
        <f aca="false">IF(A22&gt;$B$9,"",$B$7+A22*$B$3)</f>
        <v>102</v>
      </c>
      <c r="C22" s="16" t="n">
        <f aca="false">SUMPRODUCT((ورود_داده!$F$5:$F$204&lt;=A22)*(ورود_داده!$G$5:$G$204&gt;=A22)*ورود_داده!$H$5:$H$204)</f>
        <v>1076.33717532468</v>
      </c>
      <c r="D22" s="18" t="n">
        <f aca="false">IF($B$5=0,0,C22/$B$5)</f>
        <v>0.0180557132007763</v>
      </c>
      <c r="E22" s="19" t="str">
        <f aca="false">IF(A22&gt;$B$9,"",IF(A22=$E$7,"POC",IF(AND(A22&gt;=$E$8,A22&lt;=$E$9),"VA","")))</f>
        <v/>
      </c>
      <c r="F22" s="16" t="n">
        <f aca="false">IF(E22="POC",C22,0)</f>
        <v>0</v>
      </c>
      <c r="G22" s="16" t="n">
        <f aca="false">IF(E22="VA",C22,0)</f>
        <v>0</v>
      </c>
      <c r="H22" s="16" t="n">
        <f aca="false">IF(AND(E22="",A22&lt;=$B$9),C22,0)</f>
        <v>1076.33717532468</v>
      </c>
      <c r="J22" s="19" t="n">
        <v>10</v>
      </c>
      <c r="K22" s="19" t="n">
        <f aca="false">IF(M21&gt;=$B$4*$B$5,K21,IF(N22&gt;=O22,K21,K21-1))</f>
        <v>25</v>
      </c>
      <c r="L22" s="19" t="n">
        <f aca="false">IF(M21&gt;=$B$4*$B$5,L21,IF(N22&gt;=O22,L21+1,L21))</f>
        <v>35</v>
      </c>
      <c r="M22" s="16" t="n">
        <f aca="false">IF(M21&gt;=$B$4*$B$5,M21,M21+IF(N22&gt;=O22,N22,O22))</f>
        <v>32415.421994672</v>
      </c>
      <c r="N22" s="16" t="n">
        <f aca="false">IF(L21+1&lt;=$B$9,INDEX($C$12:$C$71,L21+2),-1)</f>
        <v>1496.3</v>
      </c>
      <c r="O22" s="16" t="n">
        <f aca="false">IF(K21-1&gt;=0,INDEX($C$12:$C$71,K21),-1)</f>
        <v>1935.32209457209</v>
      </c>
    </row>
    <row r="23" customFormat="false" ht="15" hidden="false" customHeight="false" outlineLevel="0" collapsed="false">
      <c r="A23" s="19" t="n">
        <v>11</v>
      </c>
      <c r="B23" s="17" t="n">
        <f aca="false">IF(A23&gt;$B$9,"",$B$7+A23*$B$3)</f>
        <v>102.2</v>
      </c>
      <c r="C23" s="16" t="n">
        <f aca="false">SUMPRODUCT((ورود_داده!$F$5:$F$204&lt;=A23)*(ورود_داده!$G$5:$G$204&gt;=A23)*ورود_داده!$H$5:$H$204)</f>
        <v>1076.33717532468</v>
      </c>
      <c r="D23" s="18" t="n">
        <f aca="false">IF($B$5=0,0,C23/$B$5)</f>
        <v>0.0180557132007763</v>
      </c>
      <c r="E23" s="19" t="str">
        <f aca="false">IF(A23&gt;$B$9,"",IF(A23=$E$7,"POC",IF(AND(A23&gt;=$E$8,A23&lt;=$E$9),"VA","")))</f>
        <v/>
      </c>
      <c r="F23" s="16" t="n">
        <f aca="false">IF(E23="POC",C23,0)</f>
        <v>0</v>
      </c>
      <c r="G23" s="16" t="n">
        <f aca="false">IF(E23="VA",C23,0)</f>
        <v>0</v>
      </c>
      <c r="H23" s="16" t="n">
        <f aca="false">IF(AND(E23="",A23&lt;=$B$9),C23,0)</f>
        <v>1076.33717532468</v>
      </c>
      <c r="J23" s="19" t="n">
        <v>11</v>
      </c>
      <c r="K23" s="19" t="n">
        <f aca="false">IF(M22&gt;=$B$4*$B$5,K22,IF(N23&gt;=O23,K22,K22-1))</f>
        <v>24</v>
      </c>
      <c r="L23" s="19" t="n">
        <f aca="false">IF(M22&gt;=$B$4*$B$5,L22,IF(N23&gt;=O23,L22+1,L22))</f>
        <v>35</v>
      </c>
      <c r="M23" s="16" t="n">
        <f aca="false">IF(M22&gt;=$B$4*$B$5,M22,M22+IF(N23&gt;=O23,N23,O23))</f>
        <v>34169.5298035298</v>
      </c>
      <c r="N23" s="16" t="n">
        <f aca="false">IF(L22+1&lt;=$B$9,INDEX($C$12:$C$71,L22+2),-1)</f>
        <v>1496.3</v>
      </c>
      <c r="O23" s="16" t="n">
        <f aca="false">IF(K22-1&gt;=0,INDEX($C$12:$C$71,K22),-1)</f>
        <v>1754.10780885781</v>
      </c>
    </row>
    <row r="24" customFormat="false" ht="15" hidden="false" customHeight="false" outlineLevel="0" collapsed="false">
      <c r="A24" s="19" t="n">
        <v>12</v>
      </c>
      <c r="B24" s="17" t="n">
        <f aca="false">IF(A24&gt;$B$9,"",$B$7+A24*$B$3)</f>
        <v>102.4</v>
      </c>
      <c r="C24" s="16" t="n">
        <f aca="false">SUMPRODUCT((ورود_داده!$F$5:$F$204&lt;=A24)*(ورود_داده!$G$5:$G$204&gt;=A24)*ورود_داده!$H$5:$H$204)</f>
        <v>1200.00384199134</v>
      </c>
      <c r="D24" s="18" t="n">
        <f aca="false">IF($B$5=0,0,C24/$B$5)</f>
        <v>0.0201302395824891</v>
      </c>
      <c r="E24" s="19" t="str">
        <f aca="false">IF(A24&gt;$B$9,"",IF(A24=$E$7,"POC",IF(AND(A24&gt;=$E$8,A24&lt;=$E$9),"VA","")))</f>
        <v/>
      </c>
      <c r="F24" s="16" t="n">
        <f aca="false">IF(E24="POC",C24,0)</f>
        <v>0</v>
      </c>
      <c r="G24" s="16" t="n">
        <f aca="false">IF(E24="VA",C24,0)</f>
        <v>0</v>
      </c>
      <c r="H24" s="16" t="n">
        <f aca="false">IF(AND(E24="",A24&lt;=$B$9),C24,0)</f>
        <v>1200.00384199134</v>
      </c>
      <c r="J24" s="19" t="n">
        <v>12</v>
      </c>
      <c r="K24" s="19" t="n">
        <f aca="false">IF(M23&gt;=$B$4*$B$5,K23,IF(N24&gt;=O24,K23,K23-1))</f>
        <v>24</v>
      </c>
      <c r="L24" s="19" t="n">
        <f aca="false">IF(M23&gt;=$B$4*$B$5,L23,IF(N24&gt;=O24,L23+1,L23))</f>
        <v>36</v>
      </c>
      <c r="M24" s="16" t="n">
        <f aca="false">IF(M23&gt;=$B$4*$B$5,M23,M23+IF(N24&gt;=O24,N24,O24))</f>
        <v>35665.8298035298</v>
      </c>
      <c r="N24" s="16" t="n">
        <f aca="false">IF(L23+1&lt;=$B$9,INDEX($C$12:$C$71,L23+2),-1)</f>
        <v>1496.3</v>
      </c>
      <c r="O24" s="16" t="n">
        <f aca="false">IF(K23-1&gt;=0,INDEX($C$12:$C$71,K23),-1)</f>
        <v>1422.68356643357</v>
      </c>
    </row>
    <row r="25" customFormat="false" ht="15" hidden="false" customHeight="false" outlineLevel="0" collapsed="false">
      <c r="A25" s="19" t="n">
        <v>13</v>
      </c>
      <c r="B25" s="17" t="n">
        <f aca="false">IF(A25&gt;$B$9,"",$B$7+A25*$B$3)</f>
        <v>102.6</v>
      </c>
      <c r="C25" s="16" t="n">
        <f aca="false">SUMPRODUCT((ورود_داده!$F$5:$F$204&lt;=A25)*(ورود_داده!$G$5:$G$204&gt;=A25)*ورود_داده!$H$5:$H$204)</f>
        <v>1256.61495310245</v>
      </c>
      <c r="D25" s="18" t="n">
        <f aca="false">IF($B$5=0,0,C25/$B$5)</f>
        <v>0.021079899233417</v>
      </c>
      <c r="E25" s="19" t="str">
        <f aca="false">IF(A25&gt;$B$9,"",IF(A25=$E$7,"POC",IF(AND(A25&gt;=$E$8,A25&lt;=$E$9),"VA","")))</f>
        <v/>
      </c>
      <c r="F25" s="16" t="n">
        <f aca="false">IF(E25="POC",C25,0)</f>
        <v>0</v>
      </c>
      <c r="G25" s="16" t="n">
        <f aca="false">IF(E25="VA",C25,0)</f>
        <v>0</v>
      </c>
      <c r="H25" s="16" t="n">
        <f aca="false">IF(AND(E25="",A25&lt;=$B$9),C25,0)</f>
        <v>1256.61495310245</v>
      </c>
      <c r="J25" s="19" t="n">
        <v>13</v>
      </c>
      <c r="K25" s="19" t="n">
        <f aca="false">IF(M24&gt;=$B$4*$B$5,K24,IF(N25&gt;=O25,K24,K24-1))</f>
        <v>23</v>
      </c>
      <c r="L25" s="19" t="n">
        <f aca="false">IF(M24&gt;=$B$4*$B$5,L24,IF(N25&gt;=O25,L24+1,L24))</f>
        <v>36</v>
      </c>
      <c r="M25" s="16" t="n">
        <f aca="false">IF(M24&gt;=$B$4*$B$5,M24,M24+IF(N25&gt;=O25,N25,O25))</f>
        <v>37088.5133699634</v>
      </c>
      <c r="N25" s="16" t="n">
        <f aca="false">IF(L24+1&lt;=$B$9,INDEX($C$12:$C$71,L24+2),-1)</f>
        <v>1079.07272727273</v>
      </c>
      <c r="O25" s="16" t="n">
        <f aca="false">IF(K24-1&gt;=0,INDEX($C$12:$C$71,K24),-1)</f>
        <v>1422.68356643357</v>
      </c>
    </row>
    <row r="26" customFormat="false" ht="15" hidden="false" customHeight="false" outlineLevel="0" collapsed="false">
      <c r="A26" s="19" t="n">
        <v>14</v>
      </c>
      <c r="B26" s="17" t="n">
        <f aca="false">IF(A26&gt;$B$9,"",$B$7+A26*$B$3)</f>
        <v>102.8</v>
      </c>
      <c r="C26" s="16" t="n">
        <f aca="false">SUMPRODUCT((ورود_داده!$F$5:$F$204&lt;=A26)*(ورود_داده!$G$5:$G$204&gt;=A26)*ورود_داده!$H$5:$H$204)</f>
        <v>866.138762626263</v>
      </c>
      <c r="D26" s="18" t="n">
        <f aca="false">IF($B$5=0,0,C26/$B$5)</f>
        <v>0.0145296041506117</v>
      </c>
      <c r="E26" s="19" t="str">
        <f aca="false">IF(A26&gt;$B$9,"",IF(A26=$E$7,"POC",IF(AND(A26&gt;=$E$8,A26&lt;=$E$9),"VA","")))</f>
        <v/>
      </c>
      <c r="F26" s="16" t="n">
        <f aca="false">IF(E26="POC",C26,0)</f>
        <v>0</v>
      </c>
      <c r="G26" s="16" t="n">
        <f aca="false">IF(E26="VA",C26,0)</f>
        <v>0</v>
      </c>
      <c r="H26" s="16" t="n">
        <f aca="false">IF(AND(E26="",A26&lt;=$B$9),C26,0)</f>
        <v>866.138762626263</v>
      </c>
      <c r="J26" s="19" t="n">
        <v>14</v>
      </c>
      <c r="K26" s="19" t="n">
        <f aca="false">IF(M25&gt;=$B$4*$B$5,K25,IF(N26&gt;=O26,K25,K25-1))</f>
        <v>22</v>
      </c>
      <c r="L26" s="19" t="n">
        <f aca="false">IF(M25&gt;=$B$4*$B$5,L25,IF(N26&gt;=O26,L25+1,L25))</f>
        <v>36</v>
      </c>
      <c r="M26" s="16" t="n">
        <f aca="false">IF(M25&gt;=$B$4*$B$5,M25,M25+IF(N26&gt;=O26,N26,O26))</f>
        <v>38511.1969363969</v>
      </c>
      <c r="N26" s="16" t="n">
        <f aca="false">IF(L25+1&lt;=$B$9,INDEX($C$12:$C$71,L25+2),-1)</f>
        <v>1079.07272727273</v>
      </c>
      <c r="O26" s="16" t="n">
        <f aca="false">IF(K25-1&gt;=0,INDEX($C$12:$C$71,K25),-1)</f>
        <v>1422.68356643357</v>
      </c>
    </row>
    <row r="27" customFormat="false" ht="15" hidden="false" customHeight="false" outlineLevel="0" collapsed="false">
      <c r="A27" s="19" t="n">
        <v>15</v>
      </c>
      <c r="B27" s="17" t="n">
        <f aca="false">IF(A27&gt;$B$9,"",$B$7+A27*$B$3)</f>
        <v>103</v>
      </c>
      <c r="C27" s="16" t="n">
        <f aca="false">SUMPRODUCT((ورود_داده!$F$5:$F$204&lt;=A27)*(ورود_داده!$G$5:$G$204&gt;=A27)*ورود_داده!$H$5:$H$204)</f>
        <v>939.600301087801</v>
      </c>
      <c r="D27" s="18" t="n">
        <f aca="false">IF($B$5=0,0,C27/$B$5)</f>
        <v>0.0157619321795578</v>
      </c>
      <c r="E27" s="19" t="str">
        <f aca="false">IF(A27&gt;$B$9,"",IF(A27=$E$7,"POC",IF(AND(A27&gt;=$E$8,A27&lt;=$E$9),"VA","")))</f>
        <v/>
      </c>
      <c r="F27" s="16" t="n">
        <f aca="false">IF(E27="POC",C27,0)</f>
        <v>0</v>
      </c>
      <c r="G27" s="16" t="n">
        <f aca="false">IF(E27="VA",C27,0)</f>
        <v>0</v>
      </c>
      <c r="H27" s="16" t="n">
        <f aca="false">IF(AND(E27="",A27&lt;=$B$9),C27,0)</f>
        <v>939.600301087801</v>
      </c>
      <c r="J27" s="19" t="n">
        <v>15</v>
      </c>
      <c r="K27" s="19" t="n">
        <f aca="false">IF(M26&gt;=$B$4*$B$5,K26,IF(N27&gt;=O27,K26,K26-1))</f>
        <v>21</v>
      </c>
      <c r="L27" s="19" t="n">
        <f aca="false">IF(M26&gt;=$B$4*$B$5,L26,IF(N27&gt;=O27,L26+1,L26))</f>
        <v>36</v>
      </c>
      <c r="M27" s="16" t="n">
        <f aca="false">IF(M26&gt;=$B$4*$B$5,M26,M26+IF(N27&gt;=O27,N27,O27))</f>
        <v>39952.1002677878</v>
      </c>
      <c r="N27" s="16" t="n">
        <f aca="false">IF(L26+1&lt;=$B$9,INDEX($C$12:$C$71,L26+2),-1)</f>
        <v>1079.07272727273</v>
      </c>
      <c r="O27" s="16" t="n">
        <f aca="false">IF(K26-1&gt;=0,INDEX($C$12:$C$71,K26),-1)</f>
        <v>1440.90333139083</v>
      </c>
    </row>
    <row r="28" customFormat="false" ht="15" hidden="false" customHeight="false" outlineLevel="0" collapsed="false">
      <c r="A28" s="19" t="n">
        <v>16</v>
      </c>
      <c r="B28" s="17" t="n">
        <f aca="false">IF(A28&gt;$B$9,"",$B$7+A28*$B$3)</f>
        <v>103.2</v>
      </c>
      <c r="C28" s="16" t="n">
        <f aca="false">SUMPRODUCT((ورود_داده!$F$5:$F$204&lt;=A28)*(ورود_داده!$G$5:$G$204&gt;=A28)*ورود_داده!$H$5:$H$204)</f>
        <v>726.418482905983</v>
      </c>
      <c r="D28" s="18" t="n">
        <f aca="false">IF($B$5=0,0,C28/$B$5)</f>
        <v>0.0121857760669996</v>
      </c>
      <c r="E28" s="19" t="str">
        <f aca="false">IF(A28&gt;$B$9,"",IF(A28=$E$7,"POC",IF(AND(A28&gt;=$E$8,A28&lt;=$E$9),"VA","")))</f>
        <v/>
      </c>
      <c r="F28" s="16" t="n">
        <f aca="false">IF(E28="POC",C28,0)</f>
        <v>0</v>
      </c>
      <c r="G28" s="16" t="n">
        <f aca="false">IF(E28="VA",C28,0)</f>
        <v>0</v>
      </c>
      <c r="H28" s="16" t="n">
        <f aca="false">IF(AND(E28="",A28&lt;=$B$9),C28,0)</f>
        <v>726.418482905983</v>
      </c>
      <c r="J28" s="19" t="n">
        <v>16</v>
      </c>
      <c r="K28" s="19" t="n">
        <f aca="false">IF(M27&gt;=$B$4*$B$5,K27,IF(N28&gt;=O28,K27,K27-1))</f>
        <v>21</v>
      </c>
      <c r="L28" s="19" t="n">
        <f aca="false">IF(M27&gt;=$B$4*$B$5,L27,IF(N28&gt;=O28,L27+1,L27))</f>
        <v>37</v>
      </c>
      <c r="M28" s="16" t="n">
        <f aca="false">IF(M27&gt;=$B$4*$B$5,M27,M27+IF(N28&gt;=O28,N28,O28))</f>
        <v>41031.1729950605</v>
      </c>
      <c r="N28" s="16" t="n">
        <f aca="false">IF(L27+1&lt;=$B$9,INDEX($C$12:$C$71,L27+2),-1)</f>
        <v>1079.07272727273</v>
      </c>
      <c r="O28" s="16" t="n">
        <f aca="false">IF(K27-1&gt;=0,INDEX($C$12:$C$71,K27),-1)</f>
        <v>726.418482905983</v>
      </c>
    </row>
    <row r="29" customFormat="false" ht="15" hidden="false" customHeight="false" outlineLevel="0" collapsed="false">
      <c r="A29" s="19" t="n">
        <v>17</v>
      </c>
      <c r="B29" s="17" t="n">
        <f aca="false">IF(A29&gt;$B$9,"",$B$7+A29*$B$3)</f>
        <v>103.4</v>
      </c>
      <c r="C29" s="16" t="n">
        <f aca="false">SUMPRODUCT((ورود_داده!$F$5:$F$204&lt;=A29)*(ورود_داده!$G$5:$G$204&gt;=A29)*ورود_داده!$H$5:$H$204)</f>
        <v>726.418482905983</v>
      </c>
      <c r="D29" s="18" t="n">
        <f aca="false">IF($B$5=0,0,C29/$B$5)</f>
        <v>0.0121857760669996</v>
      </c>
      <c r="E29" s="19" t="str">
        <f aca="false">IF(A29&gt;$B$9,"",IF(A29=$E$7,"POC",IF(AND(A29&gt;=$E$8,A29&lt;=$E$9),"VA","")))</f>
        <v/>
      </c>
      <c r="F29" s="16" t="n">
        <f aca="false">IF(E29="POC",C29,0)</f>
        <v>0</v>
      </c>
      <c r="G29" s="16" t="n">
        <f aca="false">IF(E29="VA",C29,0)</f>
        <v>0</v>
      </c>
      <c r="H29" s="16" t="n">
        <f aca="false">IF(AND(E29="",A29&lt;=$B$9),C29,0)</f>
        <v>726.418482905983</v>
      </c>
      <c r="J29" s="19" t="n">
        <v>17</v>
      </c>
      <c r="K29" s="19" t="n">
        <f aca="false">IF(M28&gt;=$B$4*$B$5,K28,IF(N29&gt;=O29,K28,K28-1))</f>
        <v>21</v>
      </c>
      <c r="L29" s="19" t="n">
        <f aca="false">IF(M28&gt;=$B$4*$B$5,L28,IF(N29&gt;=O29,L28+1,L28))</f>
        <v>38</v>
      </c>
      <c r="M29" s="16" t="n">
        <f aca="false">IF(M28&gt;=$B$4*$B$5,M28,M28+IF(N29&gt;=O29,N29,O29))</f>
        <v>42110.2457223332</v>
      </c>
      <c r="N29" s="16" t="n">
        <f aca="false">IF(L28+1&lt;=$B$9,INDEX($C$12:$C$71,L28+2),-1)</f>
        <v>1079.07272727273</v>
      </c>
      <c r="O29" s="16" t="n">
        <f aca="false">IF(K28-1&gt;=0,INDEX($C$12:$C$71,K28),-1)</f>
        <v>726.418482905983</v>
      </c>
    </row>
    <row r="30" customFormat="false" ht="15" hidden="false" customHeight="false" outlineLevel="0" collapsed="false">
      <c r="A30" s="19" t="n">
        <v>18</v>
      </c>
      <c r="B30" s="17" t="n">
        <f aca="false">IF(A30&gt;$B$9,"",$B$7+A30*$B$3)</f>
        <v>103.6</v>
      </c>
      <c r="C30" s="16" t="n">
        <f aca="false">SUMPRODUCT((ورود_داده!$F$5:$F$204&lt;=A30)*(ورود_داده!$G$5:$G$204&gt;=A30)*ورود_داده!$H$5:$H$204)</f>
        <v>726.418482905983</v>
      </c>
      <c r="D30" s="18" t="n">
        <f aca="false">IF($B$5=0,0,C30/$B$5)</f>
        <v>0.0121857760669996</v>
      </c>
      <c r="E30" s="19" t="str">
        <f aca="false">IF(A30&gt;$B$9,"",IF(A30=$E$7,"POC",IF(AND(A30&gt;=$E$8,A30&lt;=$E$9),"VA","")))</f>
        <v/>
      </c>
      <c r="F30" s="16" t="n">
        <f aca="false">IF(E30="POC",C30,0)</f>
        <v>0</v>
      </c>
      <c r="G30" s="16" t="n">
        <f aca="false">IF(E30="VA",C30,0)</f>
        <v>0</v>
      </c>
      <c r="H30" s="16" t="n">
        <f aca="false">IF(AND(E30="",A30&lt;=$B$9),C30,0)</f>
        <v>726.418482905983</v>
      </c>
      <c r="J30" s="19" t="n">
        <v>18</v>
      </c>
      <c r="K30" s="19" t="n">
        <f aca="false">IF(M29&gt;=$B$4*$B$5,K29,IF(N30&gt;=O30,K29,K29-1))</f>
        <v>21</v>
      </c>
      <c r="L30" s="19" t="n">
        <f aca="false">IF(M29&gt;=$B$4*$B$5,L29,IF(N30&gt;=O30,L29+1,L29))</f>
        <v>38</v>
      </c>
      <c r="M30" s="16" t="n">
        <f aca="false">IF(M29&gt;=$B$4*$B$5,M29,M29+IF(N30&gt;=O30,N30,O30))</f>
        <v>42110.2457223332</v>
      </c>
      <c r="N30" s="16" t="n">
        <f aca="false">IF(L29+1&lt;=$B$9,INDEX($C$12:$C$71,L29+2),-1)</f>
        <v>897.858441558442</v>
      </c>
      <c r="O30" s="16" t="n">
        <f aca="false">IF(K29-1&gt;=0,INDEX($C$12:$C$71,K29),-1)</f>
        <v>726.418482905983</v>
      </c>
    </row>
    <row r="31" customFormat="false" ht="15" hidden="false" customHeight="false" outlineLevel="0" collapsed="false">
      <c r="A31" s="19" t="n">
        <v>19</v>
      </c>
      <c r="B31" s="17" t="n">
        <f aca="false">IF(A31&gt;$B$9,"",$B$7+A31*$B$3)</f>
        <v>103.8</v>
      </c>
      <c r="C31" s="16" t="n">
        <f aca="false">SUMPRODUCT((ورود_داده!$F$5:$F$204&lt;=A31)*(ورود_داده!$G$5:$G$204&gt;=A31)*ورود_داده!$H$5:$H$204)</f>
        <v>726.418482905983</v>
      </c>
      <c r="D31" s="18" t="n">
        <f aca="false">IF($B$5=0,0,C31/$B$5)</f>
        <v>0.0121857760669996</v>
      </c>
      <c r="E31" s="19" t="str">
        <f aca="false">IF(A31&gt;$B$9,"",IF(A31=$E$7,"POC",IF(AND(A31&gt;=$E$8,A31&lt;=$E$9),"VA","")))</f>
        <v/>
      </c>
      <c r="F31" s="16" t="n">
        <f aca="false">IF(E31="POC",C31,0)</f>
        <v>0</v>
      </c>
      <c r="G31" s="16" t="n">
        <f aca="false">IF(E31="VA",C31,0)</f>
        <v>0</v>
      </c>
      <c r="H31" s="16" t="n">
        <f aca="false">IF(AND(E31="",A31&lt;=$B$9),C31,0)</f>
        <v>726.418482905983</v>
      </c>
      <c r="J31" s="19" t="n">
        <v>19</v>
      </c>
      <c r="K31" s="19" t="n">
        <f aca="false">IF(M30&gt;=$B$4*$B$5,K30,IF(N31&gt;=O31,K30,K30-1))</f>
        <v>21</v>
      </c>
      <c r="L31" s="19" t="n">
        <f aca="false">IF(M30&gt;=$B$4*$B$5,L30,IF(N31&gt;=O31,L30+1,L30))</f>
        <v>38</v>
      </c>
      <c r="M31" s="16" t="n">
        <f aca="false">IF(M30&gt;=$B$4*$B$5,M30,M30+IF(N31&gt;=O31,N31,O31))</f>
        <v>42110.2457223332</v>
      </c>
      <c r="N31" s="16" t="n">
        <f aca="false">IF(L30+1&lt;=$B$9,INDEX($C$12:$C$71,L30+2),-1)</f>
        <v>897.858441558442</v>
      </c>
      <c r="O31" s="16" t="n">
        <f aca="false">IF(K30-1&gt;=0,INDEX($C$12:$C$71,K30),-1)</f>
        <v>726.418482905983</v>
      </c>
    </row>
    <row r="32" customFormat="false" ht="15" hidden="false" customHeight="false" outlineLevel="0" collapsed="false">
      <c r="A32" s="19" t="n">
        <v>20</v>
      </c>
      <c r="B32" s="17" t="n">
        <f aca="false">IF(A32&gt;$B$9,"",$B$7+A32*$B$3)</f>
        <v>104</v>
      </c>
      <c r="C32" s="16" t="n">
        <f aca="false">SUMPRODUCT((ورود_داده!$F$5:$F$204&lt;=A32)*(ورود_داده!$G$5:$G$204&gt;=A32)*ورود_داده!$H$5:$H$204)</f>
        <v>726.418482905983</v>
      </c>
      <c r="D32" s="18" t="n">
        <f aca="false">IF($B$5=0,0,C32/$B$5)</f>
        <v>0.0121857760669996</v>
      </c>
      <c r="E32" s="19" t="str">
        <f aca="false">IF(A32&gt;$B$9,"",IF(A32=$E$7,"POC",IF(AND(A32&gt;=$E$8,A32&lt;=$E$9),"VA","")))</f>
        <v/>
      </c>
      <c r="F32" s="16" t="n">
        <f aca="false">IF(E32="POC",C32,0)</f>
        <v>0</v>
      </c>
      <c r="G32" s="16" t="n">
        <f aca="false">IF(E32="VA",C32,0)</f>
        <v>0</v>
      </c>
      <c r="H32" s="16" t="n">
        <f aca="false">IF(AND(E32="",A32&lt;=$B$9),C32,0)</f>
        <v>726.418482905983</v>
      </c>
      <c r="J32" s="19" t="n">
        <v>20</v>
      </c>
      <c r="K32" s="19" t="n">
        <f aca="false">IF(M31&gt;=$B$4*$B$5,K31,IF(N32&gt;=O32,K31,K31-1))</f>
        <v>21</v>
      </c>
      <c r="L32" s="19" t="n">
        <f aca="false">IF(M31&gt;=$B$4*$B$5,L31,IF(N32&gt;=O32,L31+1,L31))</f>
        <v>38</v>
      </c>
      <c r="M32" s="16" t="n">
        <f aca="false">IF(M31&gt;=$B$4*$B$5,M31,M31+IF(N32&gt;=O32,N32,O32))</f>
        <v>42110.2457223332</v>
      </c>
      <c r="N32" s="16" t="n">
        <f aca="false">IF(L31+1&lt;=$B$9,INDEX($C$12:$C$71,L31+2),-1)</f>
        <v>897.858441558442</v>
      </c>
      <c r="O32" s="16" t="n">
        <f aca="false">IF(K31-1&gt;=0,INDEX($C$12:$C$71,K31),-1)</f>
        <v>726.418482905983</v>
      </c>
    </row>
    <row r="33" customFormat="false" ht="15" hidden="false" customHeight="false" outlineLevel="0" collapsed="false">
      <c r="A33" s="19" t="n">
        <v>21</v>
      </c>
      <c r="B33" s="17" t="n">
        <f aca="false">IF(A33&gt;$B$9,"",$B$7+A33*$B$3)</f>
        <v>104.2</v>
      </c>
      <c r="C33" s="16" t="n">
        <f aca="false">SUMPRODUCT((ورود_داده!$F$5:$F$204&lt;=A33)*(ورود_داده!$G$5:$G$204&gt;=A33)*ورود_داده!$H$5:$H$204)</f>
        <v>1440.90333139083</v>
      </c>
      <c r="D33" s="18" t="n">
        <f aca="false">IF($B$5=0,0,C33/$B$5)</f>
        <v>0.0241713636749452</v>
      </c>
      <c r="E33" s="19" t="str">
        <f aca="false">IF(A33&gt;$B$9,"",IF(A33=$E$7,"POC",IF(AND(A33&gt;=$E$8,A33&lt;=$E$9),"VA","")))</f>
        <v>VA</v>
      </c>
      <c r="F33" s="16" t="n">
        <f aca="false">IF(E33="POC",C33,0)</f>
        <v>0</v>
      </c>
      <c r="G33" s="16" t="n">
        <f aca="false">IF(E33="VA",C33,0)</f>
        <v>1440.90333139083</v>
      </c>
      <c r="H33" s="16" t="n">
        <f aca="false">IF(AND(E33="",A33&lt;=$B$9),C33,0)</f>
        <v>0</v>
      </c>
      <c r="J33" s="19" t="n">
        <v>21</v>
      </c>
      <c r="K33" s="19" t="n">
        <f aca="false">IF(M32&gt;=$B$4*$B$5,K32,IF(N33&gt;=O33,K32,K32-1))</f>
        <v>21</v>
      </c>
      <c r="L33" s="19" t="n">
        <f aca="false">IF(M32&gt;=$B$4*$B$5,L32,IF(N33&gt;=O33,L32+1,L32))</f>
        <v>38</v>
      </c>
      <c r="M33" s="16" t="n">
        <f aca="false">IF(M32&gt;=$B$4*$B$5,M32,M32+IF(N33&gt;=O33,N33,O33))</f>
        <v>42110.2457223332</v>
      </c>
      <c r="N33" s="16" t="n">
        <f aca="false">IF(L32+1&lt;=$B$9,INDEX($C$12:$C$71,L32+2),-1)</f>
        <v>897.858441558442</v>
      </c>
      <c r="O33" s="16" t="n">
        <f aca="false">IF(K32-1&gt;=0,INDEX($C$12:$C$71,K32),-1)</f>
        <v>726.418482905983</v>
      </c>
    </row>
    <row r="34" customFormat="false" ht="15" hidden="false" customHeight="false" outlineLevel="0" collapsed="false">
      <c r="A34" s="19" t="n">
        <v>22</v>
      </c>
      <c r="B34" s="17" t="n">
        <f aca="false">IF(A34&gt;$B$9,"",$B$7+A34*$B$3)</f>
        <v>104.4</v>
      </c>
      <c r="C34" s="16" t="n">
        <f aca="false">SUMPRODUCT((ورود_داده!$F$5:$F$204&lt;=A34)*(ورود_داده!$G$5:$G$204&gt;=A34)*ورود_داده!$H$5:$H$204)</f>
        <v>1422.68356643357</v>
      </c>
      <c r="D34" s="18" t="n">
        <f aca="false">IF($B$5=0,0,C34/$B$5)</f>
        <v>0.0238657244587259</v>
      </c>
      <c r="E34" s="19" t="str">
        <f aca="false">IF(A34&gt;$B$9,"",IF(A34=$E$7,"POC",IF(AND(A34&gt;=$E$8,A34&lt;=$E$9),"VA","")))</f>
        <v>VA</v>
      </c>
      <c r="F34" s="16" t="n">
        <f aca="false">IF(E34="POC",C34,0)</f>
        <v>0</v>
      </c>
      <c r="G34" s="16" t="n">
        <f aca="false">IF(E34="VA",C34,0)</f>
        <v>1422.68356643357</v>
      </c>
      <c r="H34" s="16" t="n">
        <f aca="false">IF(AND(E34="",A34&lt;=$B$9),C34,0)</f>
        <v>0</v>
      </c>
      <c r="J34" s="19" t="n">
        <v>22</v>
      </c>
      <c r="K34" s="19" t="n">
        <f aca="false">IF(M33&gt;=$B$4*$B$5,K33,IF(N34&gt;=O34,K33,K33-1))</f>
        <v>21</v>
      </c>
      <c r="L34" s="19" t="n">
        <f aca="false">IF(M33&gt;=$B$4*$B$5,L33,IF(N34&gt;=O34,L33+1,L33))</f>
        <v>38</v>
      </c>
      <c r="M34" s="16" t="n">
        <f aca="false">IF(M33&gt;=$B$4*$B$5,M33,M33+IF(N34&gt;=O34,N34,O34))</f>
        <v>42110.2457223332</v>
      </c>
      <c r="N34" s="16" t="n">
        <f aca="false">IF(L33+1&lt;=$B$9,INDEX($C$12:$C$71,L33+2),-1)</f>
        <v>897.858441558442</v>
      </c>
      <c r="O34" s="16" t="n">
        <f aca="false">IF(K33-1&gt;=0,INDEX($C$12:$C$71,K33),-1)</f>
        <v>726.418482905983</v>
      </c>
    </row>
    <row r="35" customFormat="false" ht="15" hidden="false" customHeight="false" outlineLevel="0" collapsed="false">
      <c r="A35" s="19" t="n">
        <v>23</v>
      </c>
      <c r="B35" s="17" t="n">
        <f aca="false">IF(A35&gt;$B$9,"",$B$7+A35*$B$3)</f>
        <v>104.6</v>
      </c>
      <c r="C35" s="16" t="n">
        <f aca="false">SUMPRODUCT((ورود_داده!$F$5:$F$204&lt;=A35)*(ورود_داده!$G$5:$G$204&gt;=A35)*ورود_داده!$H$5:$H$204)</f>
        <v>1422.68356643357</v>
      </c>
      <c r="D35" s="18" t="n">
        <f aca="false">IF($B$5=0,0,C35/$B$5)</f>
        <v>0.0238657244587259</v>
      </c>
      <c r="E35" s="19" t="str">
        <f aca="false">IF(A35&gt;$B$9,"",IF(A35=$E$7,"POC",IF(AND(A35&gt;=$E$8,A35&lt;=$E$9),"VA","")))</f>
        <v>VA</v>
      </c>
      <c r="F35" s="16" t="n">
        <f aca="false">IF(E35="POC",C35,0)</f>
        <v>0</v>
      </c>
      <c r="G35" s="16" t="n">
        <f aca="false">IF(E35="VA",C35,0)</f>
        <v>1422.68356643357</v>
      </c>
      <c r="H35" s="16" t="n">
        <f aca="false">IF(AND(E35="",A35&lt;=$B$9),C35,0)</f>
        <v>0</v>
      </c>
      <c r="J35" s="19" t="n">
        <v>23</v>
      </c>
      <c r="K35" s="19" t="n">
        <f aca="false">IF(M34&gt;=$B$4*$B$5,K34,IF(N35&gt;=O35,K34,K34-1))</f>
        <v>21</v>
      </c>
      <c r="L35" s="19" t="n">
        <f aca="false">IF(M34&gt;=$B$4*$B$5,L34,IF(N35&gt;=O35,L34+1,L34))</f>
        <v>38</v>
      </c>
      <c r="M35" s="16" t="n">
        <f aca="false">IF(M34&gt;=$B$4*$B$5,M34,M34+IF(N35&gt;=O35,N35,O35))</f>
        <v>42110.2457223332</v>
      </c>
      <c r="N35" s="16" t="n">
        <f aca="false">IF(L34+1&lt;=$B$9,INDEX($C$12:$C$71,L34+2),-1)</f>
        <v>897.858441558442</v>
      </c>
      <c r="O35" s="16" t="n">
        <f aca="false">IF(K34-1&gt;=0,INDEX($C$12:$C$71,K34),-1)</f>
        <v>726.418482905983</v>
      </c>
    </row>
    <row r="36" customFormat="false" ht="15" hidden="false" customHeight="false" outlineLevel="0" collapsed="false">
      <c r="A36" s="19" t="n">
        <v>24</v>
      </c>
      <c r="B36" s="17" t="n">
        <f aca="false">IF(A36&gt;$B$9,"",$B$7+A36*$B$3)</f>
        <v>104.8</v>
      </c>
      <c r="C36" s="16" t="n">
        <f aca="false">SUMPRODUCT((ورود_داده!$F$5:$F$204&lt;=A36)*(ورود_داده!$G$5:$G$204&gt;=A36)*ورود_داده!$H$5:$H$204)</f>
        <v>1754.10780885781</v>
      </c>
      <c r="D36" s="18" t="n">
        <f aca="false">IF($B$5=0,0,C36/$B$5)</f>
        <v>0.0294254144946958</v>
      </c>
      <c r="E36" s="19" t="str">
        <f aca="false">IF(A36&gt;$B$9,"",IF(A36=$E$7,"POC",IF(AND(A36&gt;=$E$8,A36&lt;=$E$9),"VA","")))</f>
        <v>VA</v>
      </c>
      <c r="F36" s="16" t="n">
        <f aca="false">IF(E36="POC",C36,0)</f>
        <v>0</v>
      </c>
      <c r="G36" s="16" t="n">
        <f aca="false">IF(E36="VA",C36,0)</f>
        <v>1754.10780885781</v>
      </c>
      <c r="H36" s="16" t="n">
        <f aca="false">IF(AND(E36="",A36&lt;=$B$9),C36,0)</f>
        <v>0</v>
      </c>
      <c r="J36" s="19" t="n">
        <v>24</v>
      </c>
      <c r="K36" s="19" t="n">
        <f aca="false">IF(M35&gt;=$B$4*$B$5,K35,IF(N36&gt;=O36,K35,K35-1))</f>
        <v>21</v>
      </c>
      <c r="L36" s="19" t="n">
        <f aca="false">IF(M35&gt;=$B$4*$B$5,L35,IF(N36&gt;=O36,L35+1,L35))</f>
        <v>38</v>
      </c>
      <c r="M36" s="16" t="n">
        <f aca="false">IF(M35&gt;=$B$4*$B$5,M35,M35+IF(N36&gt;=O36,N36,O36))</f>
        <v>42110.2457223332</v>
      </c>
      <c r="N36" s="16" t="n">
        <f aca="false">IF(L35+1&lt;=$B$9,INDEX($C$12:$C$71,L35+2),-1)</f>
        <v>897.858441558442</v>
      </c>
      <c r="O36" s="16" t="n">
        <f aca="false">IF(K35-1&gt;=0,INDEX($C$12:$C$71,K35),-1)</f>
        <v>726.418482905983</v>
      </c>
    </row>
    <row r="37" customFormat="false" ht="15" hidden="false" customHeight="false" outlineLevel="0" collapsed="false">
      <c r="A37" s="19" t="n">
        <v>25</v>
      </c>
      <c r="B37" s="17" t="n">
        <f aca="false">IF(A37&gt;$B$9,"",$B$7+A37*$B$3)</f>
        <v>105</v>
      </c>
      <c r="C37" s="16" t="n">
        <f aca="false">SUMPRODUCT((ورود_داده!$F$5:$F$204&lt;=A37)*(ورود_داده!$G$5:$G$204&gt;=A37)*ورود_داده!$H$5:$H$204)</f>
        <v>1935.32209457209</v>
      </c>
      <c r="D37" s="18" t="n">
        <f aca="false">IF($B$5=0,0,C37/$B$5)</f>
        <v>0.032465310584649</v>
      </c>
      <c r="E37" s="19" t="str">
        <f aca="false">IF(A37&gt;$B$9,"",IF(A37=$E$7,"POC",IF(AND(A37&gt;=$E$8,A37&lt;=$E$9),"VA","")))</f>
        <v>VA</v>
      </c>
      <c r="F37" s="16" t="n">
        <f aca="false">IF(E37="POC",C37,0)</f>
        <v>0</v>
      </c>
      <c r="G37" s="16" t="n">
        <f aca="false">IF(E37="VA",C37,0)</f>
        <v>1935.32209457209</v>
      </c>
      <c r="H37" s="16" t="n">
        <f aca="false">IF(AND(E37="",A37&lt;=$B$9),C37,0)</f>
        <v>0</v>
      </c>
      <c r="J37" s="19" t="n">
        <v>25</v>
      </c>
      <c r="K37" s="19" t="n">
        <f aca="false">IF(M36&gt;=$B$4*$B$5,K36,IF(N37&gt;=O37,K36,K36-1))</f>
        <v>21</v>
      </c>
      <c r="L37" s="19" t="n">
        <f aca="false">IF(M36&gt;=$B$4*$B$5,L36,IF(N37&gt;=O37,L36+1,L36))</f>
        <v>38</v>
      </c>
      <c r="M37" s="16" t="n">
        <f aca="false">IF(M36&gt;=$B$4*$B$5,M36,M36+IF(N37&gt;=O37,N37,O37))</f>
        <v>42110.2457223332</v>
      </c>
      <c r="N37" s="16" t="n">
        <f aca="false">IF(L36+1&lt;=$B$9,INDEX($C$12:$C$71,L36+2),-1)</f>
        <v>897.858441558442</v>
      </c>
      <c r="O37" s="16" t="n">
        <f aca="false">IF(K36-1&gt;=0,INDEX($C$12:$C$71,K36),-1)</f>
        <v>726.418482905983</v>
      </c>
    </row>
    <row r="38" customFormat="false" ht="15" hidden="false" customHeight="false" outlineLevel="0" collapsed="false">
      <c r="A38" s="19" t="n">
        <v>26</v>
      </c>
      <c r="B38" s="17" t="n">
        <f aca="false">IF(A38&gt;$B$9,"",$B$7+A38*$B$3)</f>
        <v>105.2</v>
      </c>
      <c r="C38" s="16" t="n">
        <f aca="false">SUMPRODUCT((ورود_داده!$F$5:$F$204&lt;=A38)*(ورود_داده!$G$5:$G$204&gt;=A38)*ورود_داده!$H$5:$H$204)</f>
        <v>2606.2827006327</v>
      </c>
      <c r="D38" s="18" t="n">
        <f aca="false">IF($B$5=0,0,C38/$B$5)</f>
        <v>0.0437207726738358</v>
      </c>
      <c r="E38" s="19" t="str">
        <f aca="false">IF(A38&gt;$B$9,"",IF(A38=$E$7,"POC",IF(AND(A38&gt;=$E$8,A38&lt;=$E$9),"VA","")))</f>
        <v>VA</v>
      </c>
      <c r="F38" s="16" t="n">
        <f aca="false">IF(E38="POC",C38,0)</f>
        <v>0</v>
      </c>
      <c r="G38" s="16" t="n">
        <f aca="false">IF(E38="VA",C38,0)</f>
        <v>2606.2827006327</v>
      </c>
      <c r="H38" s="16" t="n">
        <f aca="false">IF(AND(E38="",A38&lt;=$B$9),C38,0)</f>
        <v>0</v>
      </c>
      <c r="J38" s="19" t="n">
        <v>26</v>
      </c>
      <c r="K38" s="19" t="n">
        <f aca="false">IF(M37&gt;=$B$4*$B$5,K37,IF(N38&gt;=O38,K37,K37-1))</f>
        <v>21</v>
      </c>
      <c r="L38" s="19" t="n">
        <f aca="false">IF(M37&gt;=$B$4*$B$5,L37,IF(N38&gt;=O38,L37+1,L37))</f>
        <v>38</v>
      </c>
      <c r="M38" s="16" t="n">
        <f aca="false">IF(M37&gt;=$B$4*$B$5,M37,M37+IF(N38&gt;=O38,N38,O38))</f>
        <v>42110.2457223332</v>
      </c>
      <c r="N38" s="16" t="n">
        <f aca="false">IF(L37+1&lt;=$B$9,INDEX($C$12:$C$71,L37+2),-1)</f>
        <v>897.858441558442</v>
      </c>
      <c r="O38" s="16" t="n">
        <f aca="false">IF(K37-1&gt;=0,INDEX($C$12:$C$71,K37),-1)</f>
        <v>726.418482905983</v>
      </c>
    </row>
    <row r="39" customFormat="false" ht="15" hidden="false" customHeight="false" outlineLevel="0" collapsed="false">
      <c r="A39" s="19" t="n">
        <v>27</v>
      </c>
      <c r="B39" s="17" t="n">
        <f aca="false">IF(A39&gt;$B$9,"",$B$7+A39*$B$3)</f>
        <v>105.4</v>
      </c>
      <c r="C39" s="16" t="n">
        <f aca="false">SUMPRODUCT((ورود_داده!$F$5:$F$204&lt;=A39)*(ورود_داده!$G$5:$G$204&gt;=A39)*ورود_داده!$H$5:$H$204)</f>
        <v>2933.61603396603</v>
      </c>
      <c r="D39" s="18" t="n">
        <f aca="false">IF($B$5=0,0,C39/$B$5)</f>
        <v>0.0492118371127631</v>
      </c>
      <c r="E39" s="19" t="str">
        <f aca="false">IF(A39&gt;$B$9,"",IF(A39=$E$7,"POC",IF(AND(A39&gt;=$E$8,A39&lt;=$E$9),"VA","")))</f>
        <v>VA</v>
      </c>
      <c r="F39" s="16" t="n">
        <f aca="false">IF(E39="POC",C39,0)</f>
        <v>0</v>
      </c>
      <c r="G39" s="16" t="n">
        <f aca="false">IF(E39="VA",C39,0)</f>
        <v>2933.61603396603</v>
      </c>
      <c r="H39" s="16" t="n">
        <f aca="false">IF(AND(E39="",A39&lt;=$B$9),C39,0)</f>
        <v>0</v>
      </c>
      <c r="J39" s="19" t="n">
        <v>27</v>
      </c>
      <c r="K39" s="19" t="n">
        <f aca="false">IF(M38&gt;=$B$4*$B$5,K38,IF(N39&gt;=O39,K38,K38-1))</f>
        <v>21</v>
      </c>
      <c r="L39" s="19" t="n">
        <f aca="false">IF(M38&gt;=$B$4*$B$5,L38,IF(N39&gt;=O39,L38+1,L38))</f>
        <v>38</v>
      </c>
      <c r="M39" s="16" t="n">
        <f aca="false">IF(M38&gt;=$B$4*$B$5,M38,M38+IF(N39&gt;=O39,N39,O39))</f>
        <v>42110.2457223332</v>
      </c>
      <c r="N39" s="16" t="n">
        <f aca="false">IF(L38+1&lt;=$B$9,INDEX($C$12:$C$71,L38+2),-1)</f>
        <v>897.858441558442</v>
      </c>
      <c r="O39" s="16" t="n">
        <f aca="false">IF(K38-1&gt;=0,INDEX($C$12:$C$71,K38),-1)</f>
        <v>726.418482905983</v>
      </c>
    </row>
    <row r="40" customFormat="false" ht="15" hidden="false" customHeight="false" outlineLevel="0" collapsed="false">
      <c r="A40" s="19" t="n">
        <v>28</v>
      </c>
      <c r="B40" s="17" t="n">
        <f aca="false">IF(A40&gt;$B$9,"",$B$7+A40*$B$3)</f>
        <v>105.6</v>
      </c>
      <c r="C40" s="16" t="n">
        <f aca="false">SUMPRODUCT((ورود_داده!$F$5:$F$204&lt;=A40)*(ورود_داده!$G$5:$G$204&gt;=A40)*ورود_داده!$H$5:$H$204)</f>
        <v>2797.1544955045</v>
      </c>
      <c r="D40" s="18" t="n">
        <f aca="false">IF($B$5=0,0,C40/$B$5)</f>
        <v>0.0469226748893595</v>
      </c>
      <c r="E40" s="19" t="str">
        <f aca="false">IF(A40&gt;$B$9,"",IF(A40=$E$7,"POC",IF(AND(A40&gt;=$E$8,A40&lt;=$E$9),"VA","")))</f>
        <v>VA</v>
      </c>
      <c r="F40" s="16" t="n">
        <f aca="false">IF(E40="POC",C40,0)</f>
        <v>0</v>
      </c>
      <c r="G40" s="16" t="n">
        <f aca="false">IF(E40="VA",C40,0)</f>
        <v>2797.1544955045</v>
      </c>
      <c r="H40" s="16" t="n">
        <f aca="false">IF(AND(E40="",A40&lt;=$B$9),C40,0)</f>
        <v>0</v>
      </c>
      <c r="J40" s="19" t="n">
        <v>28</v>
      </c>
      <c r="K40" s="19" t="n">
        <f aca="false">IF(M39&gt;=$B$4*$B$5,K39,IF(N40&gt;=O40,K39,K39-1))</f>
        <v>21</v>
      </c>
      <c r="L40" s="19" t="n">
        <f aca="false">IF(M39&gt;=$B$4*$B$5,L39,IF(N40&gt;=O40,L39+1,L39))</f>
        <v>38</v>
      </c>
      <c r="M40" s="16" t="n">
        <f aca="false">IF(M39&gt;=$B$4*$B$5,M39,M39+IF(N40&gt;=O40,N40,O40))</f>
        <v>42110.2457223332</v>
      </c>
      <c r="N40" s="16" t="n">
        <f aca="false">IF(L39+1&lt;=$B$9,INDEX($C$12:$C$71,L39+2),-1)</f>
        <v>897.858441558442</v>
      </c>
      <c r="O40" s="16" t="n">
        <f aca="false">IF(K39-1&gt;=0,INDEX($C$12:$C$71,K39),-1)</f>
        <v>726.418482905983</v>
      </c>
    </row>
    <row r="41" customFormat="false" ht="15" hidden="false" customHeight="false" outlineLevel="0" collapsed="false">
      <c r="A41" s="19" t="n">
        <v>29</v>
      </c>
      <c r="B41" s="17" t="n">
        <f aca="false">IF(A41&gt;$B$9,"",$B$7+A41*$B$3)</f>
        <v>105.8</v>
      </c>
      <c r="C41" s="16" t="n">
        <f aca="false">SUMPRODUCT((ورود_داده!$F$5:$F$204&lt;=A41)*(ورود_داده!$G$5:$G$204&gt;=A41)*ورود_داده!$H$5:$H$204)</f>
        <v>3352.44020979021</v>
      </c>
      <c r="D41" s="18" t="n">
        <f aca="false">IF($B$5=0,0,C41/$B$5)</f>
        <v>0.0562376737869927</v>
      </c>
      <c r="E41" s="19" t="str">
        <f aca="false">IF(A41&gt;$B$9,"",IF(A41=$E$7,"POC",IF(AND(A41&gt;=$E$8,A41&lt;=$E$9),"VA","")))</f>
        <v>VA</v>
      </c>
      <c r="F41" s="16" t="n">
        <f aca="false">IF(E41="POC",C41,0)</f>
        <v>0</v>
      </c>
      <c r="G41" s="16" t="n">
        <f aca="false">IF(E41="VA",C41,0)</f>
        <v>3352.44020979021</v>
      </c>
      <c r="H41" s="16" t="n">
        <f aca="false">IF(AND(E41="",A41&lt;=$B$9),C41,0)</f>
        <v>0</v>
      </c>
      <c r="J41" s="19" t="n">
        <v>29</v>
      </c>
      <c r="K41" s="19" t="n">
        <f aca="false">IF(M40&gt;=$B$4*$B$5,K40,IF(N41&gt;=O41,K40,K40-1))</f>
        <v>21</v>
      </c>
      <c r="L41" s="19" t="n">
        <f aca="false">IF(M40&gt;=$B$4*$B$5,L40,IF(N41&gt;=O41,L40+1,L40))</f>
        <v>38</v>
      </c>
      <c r="M41" s="16" t="n">
        <f aca="false">IF(M40&gt;=$B$4*$B$5,M40,M40+IF(N41&gt;=O41,N41,O41))</f>
        <v>42110.2457223332</v>
      </c>
      <c r="N41" s="16" t="n">
        <f aca="false">IF(L40+1&lt;=$B$9,INDEX($C$12:$C$71,L40+2),-1)</f>
        <v>897.858441558442</v>
      </c>
      <c r="O41" s="16" t="n">
        <f aca="false">IF(K40-1&gt;=0,INDEX($C$12:$C$71,K40),-1)</f>
        <v>726.418482905983</v>
      </c>
    </row>
    <row r="42" customFormat="false" ht="15" hidden="false" customHeight="false" outlineLevel="0" collapsed="false">
      <c r="A42" s="19" t="n">
        <v>30</v>
      </c>
      <c r="B42" s="17" t="n">
        <f aca="false">IF(A42&gt;$B$9,"",$B$7+A42*$B$3)</f>
        <v>106</v>
      </c>
      <c r="C42" s="16" t="n">
        <f aca="false">SUMPRODUCT((ورود_داده!$F$5:$F$204&lt;=A42)*(ورود_داده!$G$5:$G$204&gt;=A42)*ورود_داده!$H$5:$H$204)</f>
        <v>3352.44020979021</v>
      </c>
      <c r="D42" s="18" t="n">
        <f aca="false">IF($B$5=0,0,C42/$B$5)</f>
        <v>0.0562376737869927</v>
      </c>
      <c r="E42" s="19" t="str">
        <f aca="false">IF(A42&gt;$B$9,"",IF(A42=$E$7,"POC",IF(AND(A42&gt;=$E$8,A42&lt;=$E$9),"VA","")))</f>
        <v>VA</v>
      </c>
      <c r="F42" s="16" t="n">
        <f aca="false">IF(E42="POC",C42,0)</f>
        <v>0</v>
      </c>
      <c r="G42" s="16" t="n">
        <f aca="false">IF(E42="VA",C42,0)</f>
        <v>3352.44020979021</v>
      </c>
      <c r="H42" s="16" t="n">
        <f aca="false">IF(AND(E42="",A42&lt;=$B$9),C42,0)</f>
        <v>0</v>
      </c>
      <c r="J42" s="19" t="n">
        <v>30</v>
      </c>
      <c r="K42" s="19" t="n">
        <f aca="false">IF(M41&gt;=$B$4*$B$5,K41,IF(N42&gt;=O42,K41,K41-1))</f>
        <v>21</v>
      </c>
      <c r="L42" s="19" t="n">
        <f aca="false">IF(M41&gt;=$B$4*$B$5,L41,IF(N42&gt;=O42,L41+1,L41))</f>
        <v>38</v>
      </c>
      <c r="M42" s="16" t="n">
        <f aca="false">IF(M41&gt;=$B$4*$B$5,M41,M41+IF(N42&gt;=O42,N42,O42))</f>
        <v>42110.2457223332</v>
      </c>
      <c r="N42" s="16" t="n">
        <f aca="false">IF(L41+1&lt;=$B$9,INDEX($C$12:$C$71,L41+2),-1)</f>
        <v>897.858441558442</v>
      </c>
      <c r="O42" s="16" t="n">
        <f aca="false">IF(K41-1&gt;=0,INDEX($C$12:$C$71,K41),-1)</f>
        <v>726.418482905983</v>
      </c>
    </row>
    <row r="43" customFormat="false" ht="15" hidden="false" customHeight="false" outlineLevel="0" collapsed="false">
      <c r="A43" s="19" t="n">
        <v>31</v>
      </c>
      <c r="B43" s="17" t="n">
        <f aca="false">IF(A43&gt;$B$9,"",$B$7+A43*$B$3)</f>
        <v>106.2</v>
      </c>
      <c r="C43" s="16" t="n">
        <f aca="false">SUMPRODUCT((ورود_داده!$F$5:$F$204&lt;=A43)*(ورود_داده!$G$5:$G$204&gt;=A43)*ورود_داده!$H$5:$H$204)</f>
        <v>3701.01293706294</v>
      </c>
      <c r="D43" s="18" t="n">
        <f aca="false">IF($B$5=0,0,C43/$B$5)</f>
        <v>0.0620850321590106</v>
      </c>
      <c r="E43" s="19" t="str">
        <f aca="false">IF(A43&gt;$B$9,"",IF(A43=$E$7,"POC",IF(AND(A43&gt;=$E$8,A43&lt;=$E$9),"VA","")))</f>
        <v>POC</v>
      </c>
      <c r="F43" s="16" t="n">
        <f aca="false">IF(E43="POC",C43,0)</f>
        <v>3701.01293706294</v>
      </c>
      <c r="G43" s="16" t="n">
        <f aca="false">IF(E43="VA",C43,0)</f>
        <v>0</v>
      </c>
      <c r="H43" s="16" t="n">
        <f aca="false">IF(AND(E43="",A43&lt;=$B$9),C43,0)</f>
        <v>0</v>
      </c>
      <c r="J43" s="19" t="n">
        <v>31</v>
      </c>
      <c r="K43" s="19" t="n">
        <f aca="false">IF(M42&gt;=$B$4*$B$5,K42,IF(N43&gt;=O43,K42,K42-1))</f>
        <v>21</v>
      </c>
      <c r="L43" s="19" t="n">
        <f aca="false">IF(M42&gt;=$B$4*$B$5,L42,IF(N43&gt;=O43,L42+1,L42))</f>
        <v>38</v>
      </c>
      <c r="M43" s="16" t="n">
        <f aca="false">IF(M42&gt;=$B$4*$B$5,M42,M42+IF(N43&gt;=O43,N43,O43))</f>
        <v>42110.2457223332</v>
      </c>
      <c r="N43" s="16" t="n">
        <f aca="false">IF(L42+1&lt;=$B$9,INDEX($C$12:$C$71,L42+2),-1)</f>
        <v>897.858441558442</v>
      </c>
      <c r="O43" s="16" t="n">
        <f aca="false">IF(K42-1&gt;=0,INDEX($C$12:$C$71,K42),-1)</f>
        <v>726.418482905983</v>
      </c>
    </row>
    <row r="44" customFormat="false" ht="15" hidden="false" customHeight="false" outlineLevel="0" collapsed="false">
      <c r="A44" s="19" t="n">
        <v>32</v>
      </c>
      <c r="B44" s="17" t="n">
        <f aca="false">IF(A44&gt;$B$9,"",$B$7+A44*$B$3)</f>
        <v>106.4</v>
      </c>
      <c r="C44" s="16" t="n">
        <f aca="false">SUMPRODUCT((ورود_داده!$F$5:$F$204&lt;=A44)*(ورود_داده!$G$5:$G$204&gt;=A44)*ورود_داده!$H$5:$H$204)</f>
        <v>3353.19475524476</v>
      </c>
      <c r="D44" s="18" t="n">
        <f aca="false">IF($B$5=0,0,C44/$B$5)</f>
        <v>0.0562503313971139</v>
      </c>
      <c r="E44" s="19" t="str">
        <f aca="false">IF(A44&gt;$B$9,"",IF(A44=$E$7,"POC",IF(AND(A44&gt;=$E$8,A44&lt;=$E$9),"VA","")))</f>
        <v>VA</v>
      </c>
      <c r="F44" s="16" t="n">
        <f aca="false">IF(E44="POC",C44,0)</f>
        <v>0</v>
      </c>
      <c r="G44" s="16" t="n">
        <f aca="false">IF(E44="VA",C44,0)</f>
        <v>3353.19475524476</v>
      </c>
      <c r="H44" s="16" t="n">
        <f aca="false">IF(AND(E44="",A44&lt;=$B$9),C44,0)</f>
        <v>0</v>
      </c>
      <c r="J44" s="19" t="n">
        <v>32</v>
      </c>
      <c r="K44" s="19" t="n">
        <f aca="false">IF(M43&gt;=$B$4*$B$5,K43,IF(N44&gt;=O44,K43,K43-1))</f>
        <v>21</v>
      </c>
      <c r="L44" s="19" t="n">
        <f aca="false">IF(M43&gt;=$B$4*$B$5,L43,IF(N44&gt;=O44,L43+1,L43))</f>
        <v>38</v>
      </c>
      <c r="M44" s="16" t="n">
        <f aca="false">IF(M43&gt;=$B$4*$B$5,M43,M43+IF(N44&gt;=O44,N44,O44))</f>
        <v>42110.2457223332</v>
      </c>
      <c r="N44" s="16" t="n">
        <f aca="false">IF(L43+1&lt;=$B$9,INDEX($C$12:$C$71,L43+2),-1)</f>
        <v>897.858441558442</v>
      </c>
      <c r="O44" s="16" t="n">
        <f aca="false">IF(K43-1&gt;=0,INDEX($C$12:$C$71,K43),-1)</f>
        <v>726.418482905983</v>
      </c>
    </row>
    <row r="45" customFormat="false" ht="15" hidden="false" customHeight="false" outlineLevel="0" collapsed="false">
      <c r="A45" s="19" t="n">
        <v>33</v>
      </c>
      <c r="B45" s="17" t="n">
        <f aca="false">IF(A45&gt;$B$9,"",$B$7+A45*$B$3)</f>
        <v>106.6</v>
      </c>
      <c r="C45" s="16" t="n">
        <f aca="false">SUMPRODUCT((ورود_داده!$F$5:$F$204&lt;=A45)*(ورود_داده!$G$5:$G$204&gt;=A45)*ورود_داده!$H$5:$H$204)</f>
        <v>3159.02808857809</v>
      </c>
      <c r="D45" s="18" t="n">
        <f aca="false">IF($B$5=0,0,C45/$B$5)</f>
        <v>0.0529931572263653</v>
      </c>
      <c r="E45" s="19" t="str">
        <f aca="false">IF(A45&gt;$B$9,"",IF(A45=$E$7,"POC",IF(AND(A45&gt;=$E$8,A45&lt;=$E$9),"VA","")))</f>
        <v>VA</v>
      </c>
      <c r="F45" s="16" t="n">
        <f aca="false">IF(E45="POC",C45,0)</f>
        <v>0</v>
      </c>
      <c r="G45" s="16" t="n">
        <f aca="false">IF(E45="VA",C45,0)</f>
        <v>3159.02808857809</v>
      </c>
      <c r="H45" s="16" t="n">
        <f aca="false">IF(AND(E45="",A45&lt;=$B$9),C45,0)</f>
        <v>0</v>
      </c>
      <c r="J45" s="19" t="n">
        <v>33</v>
      </c>
      <c r="K45" s="19" t="n">
        <f aca="false">IF(M44&gt;=$B$4*$B$5,K44,IF(N45&gt;=O45,K44,K44-1))</f>
        <v>21</v>
      </c>
      <c r="L45" s="19" t="n">
        <f aca="false">IF(M44&gt;=$B$4*$B$5,L44,IF(N45&gt;=O45,L44+1,L44))</f>
        <v>38</v>
      </c>
      <c r="M45" s="16" t="n">
        <f aca="false">IF(M44&gt;=$B$4*$B$5,M44,M44+IF(N45&gt;=O45,N45,O45))</f>
        <v>42110.2457223332</v>
      </c>
      <c r="N45" s="16" t="n">
        <f aca="false">IF(L44+1&lt;=$B$9,INDEX($C$12:$C$71,L44+2),-1)</f>
        <v>897.858441558442</v>
      </c>
      <c r="O45" s="16" t="n">
        <f aca="false">IF(K44-1&gt;=0,INDEX($C$12:$C$71,K44),-1)</f>
        <v>726.418482905983</v>
      </c>
    </row>
    <row r="46" customFormat="false" ht="15" hidden="false" customHeight="false" outlineLevel="0" collapsed="false">
      <c r="A46" s="19" t="n">
        <v>34</v>
      </c>
      <c r="B46" s="17" t="n">
        <f aca="false">IF(A46&gt;$B$9,"",$B$7+A46*$B$3)</f>
        <v>106.8</v>
      </c>
      <c r="C46" s="16" t="n">
        <f aca="false">SUMPRODUCT((ورود_داده!$F$5:$F$204&lt;=A46)*(ورود_داده!$G$5:$G$204&gt;=A46)*ورود_داده!$H$5:$H$204)</f>
        <v>2837.11142191142</v>
      </c>
      <c r="D46" s="18" t="n">
        <f aca="false">IF($B$5=0,0,C46/$B$5)</f>
        <v>0.0475929581613001</v>
      </c>
      <c r="E46" s="19" t="str">
        <f aca="false">IF(A46&gt;$B$9,"",IF(A46=$E$7,"POC",IF(AND(A46&gt;=$E$8,A46&lt;=$E$9),"VA","")))</f>
        <v>VA</v>
      </c>
      <c r="F46" s="16" t="n">
        <f aca="false">IF(E46="POC",C46,0)</f>
        <v>0</v>
      </c>
      <c r="G46" s="16" t="n">
        <f aca="false">IF(E46="VA",C46,0)</f>
        <v>2837.11142191142</v>
      </c>
      <c r="H46" s="16" t="n">
        <f aca="false">IF(AND(E46="",A46&lt;=$B$9),C46,0)</f>
        <v>0</v>
      </c>
      <c r="J46" s="19" t="n">
        <v>34</v>
      </c>
      <c r="K46" s="19" t="n">
        <f aca="false">IF(M45&gt;=$B$4*$B$5,K45,IF(N46&gt;=O46,K45,K45-1))</f>
        <v>21</v>
      </c>
      <c r="L46" s="19" t="n">
        <f aca="false">IF(M45&gt;=$B$4*$B$5,L45,IF(N46&gt;=O46,L45+1,L45))</f>
        <v>38</v>
      </c>
      <c r="M46" s="16" t="n">
        <f aca="false">IF(M45&gt;=$B$4*$B$5,M45,M45+IF(N46&gt;=O46,N46,O46))</f>
        <v>42110.2457223332</v>
      </c>
      <c r="N46" s="16" t="n">
        <f aca="false">IF(L45+1&lt;=$B$9,INDEX($C$12:$C$71,L45+2),-1)</f>
        <v>897.858441558442</v>
      </c>
      <c r="O46" s="16" t="n">
        <f aca="false">IF(K45-1&gt;=0,INDEX($C$12:$C$71,K45),-1)</f>
        <v>726.418482905983</v>
      </c>
    </row>
    <row r="47" customFormat="false" ht="15" hidden="false" customHeight="false" outlineLevel="0" collapsed="false">
      <c r="A47" s="19" t="n">
        <v>35</v>
      </c>
      <c r="B47" s="17" t="n">
        <f aca="false">IF(A47&gt;$B$9,"",$B$7+A47*$B$3)</f>
        <v>107</v>
      </c>
      <c r="C47" s="16" t="n">
        <f aca="false">SUMPRODUCT((ورود_داده!$F$5:$F$204&lt;=A47)*(ورود_داده!$G$5:$G$204&gt;=A47)*ورود_داده!$H$5:$H$204)</f>
        <v>2387.81904761905</v>
      </c>
      <c r="D47" s="18" t="n">
        <f aca="false">IF($B$5=0,0,C47/$B$5)</f>
        <v>0.0400560130111227</v>
      </c>
      <c r="E47" s="19" t="str">
        <f aca="false">IF(A47&gt;$B$9,"",IF(A47=$E$7,"POC",IF(AND(A47&gt;=$E$8,A47&lt;=$E$9),"VA","")))</f>
        <v>VA</v>
      </c>
      <c r="F47" s="16" t="n">
        <f aca="false">IF(E47="POC",C47,0)</f>
        <v>0</v>
      </c>
      <c r="G47" s="16" t="n">
        <f aca="false">IF(E47="VA",C47,0)</f>
        <v>2387.81904761905</v>
      </c>
      <c r="H47" s="16" t="n">
        <f aca="false">IF(AND(E47="",A47&lt;=$B$9),C47,0)</f>
        <v>0</v>
      </c>
      <c r="J47" s="19" t="n">
        <v>35</v>
      </c>
      <c r="K47" s="19" t="n">
        <f aca="false">IF(M46&gt;=$B$4*$B$5,K46,IF(N47&gt;=O47,K46,K46-1))</f>
        <v>21</v>
      </c>
      <c r="L47" s="19" t="n">
        <f aca="false">IF(M46&gt;=$B$4*$B$5,L46,IF(N47&gt;=O47,L46+1,L46))</f>
        <v>38</v>
      </c>
      <c r="M47" s="16" t="n">
        <f aca="false">IF(M46&gt;=$B$4*$B$5,M46,M46+IF(N47&gt;=O47,N47,O47))</f>
        <v>42110.2457223332</v>
      </c>
      <c r="N47" s="16" t="n">
        <f aca="false">IF(L46+1&lt;=$B$9,INDEX($C$12:$C$71,L46+2),-1)</f>
        <v>897.858441558442</v>
      </c>
      <c r="O47" s="16" t="n">
        <f aca="false">IF(K46-1&gt;=0,INDEX($C$12:$C$71,K46),-1)</f>
        <v>726.418482905983</v>
      </c>
    </row>
    <row r="48" customFormat="false" ht="15" hidden="false" customHeight="false" outlineLevel="0" collapsed="false">
      <c r="A48" s="19" t="n">
        <v>36</v>
      </c>
      <c r="B48" s="17" t="n">
        <f aca="false">IF(A48&gt;$B$9,"",$B$7+A48*$B$3)</f>
        <v>107.2</v>
      </c>
      <c r="C48" s="16" t="n">
        <f aca="false">SUMPRODUCT((ورود_داده!$F$5:$F$204&lt;=A48)*(ورود_داده!$G$5:$G$204&gt;=A48)*ورود_داده!$H$5:$H$204)</f>
        <v>1496.3</v>
      </c>
      <c r="D48" s="18" t="n">
        <f aca="false">IF($B$5=0,0,C48/$B$5)</f>
        <v>0.0251006508756626</v>
      </c>
      <c r="E48" s="19" t="str">
        <f aca="false">IF(A48&gt;$B$9,"",IF(A48=$E$7,"POC",IF(AND(A48&gt;=$E$8,A48&lt;=$E$9),"VA","")))</f>
        <v>VA</v>
      </c>
      <c r="F48" s="16" t="n">
        <f aca="false">IF(E48="POC",C48,0)</f>
        <v>0</v>
      </c>
      <c r="G48" s="16" t="n">
        <f aca="false">IF(E48="VA",C48,0)</f>
        <v>1496.3</v>
      </c>
      <c r="H48" s="16" t="n">
        <f aca="false">IF(AND(E48="",A48&lt;=$B$9),C48,0)</f>
        <v>0</v>
      </c>
      <c r="J48" s="19" t="n">
        <v>36</v>
      </c>
      <c r="K48" s="19" t="n">
        <f aca="false">IF(M47&gt;=$B$4*$B$5,K47,IF(N48&gt;=O48,K47,K47-1))</f>
        <v>21</v>
      </c>
      <c r="L48" s="19" t="n">
        <f aca="false">IF(M47&gt;=$B$4*$B$5,L47,IF(N48&gt;=O48,L47+1,L47))</f>
        <v>38</v>
      </c>
      <c r="M48" s="16" t="n">
        <f aca="false">IF(M47&gt;=$B$4*$B$5,M47,M47+IF(N48&gt;=O48,N48,O48))</f>
        <v>42110.2457223332</v>
      </c>
      <c r="N48" s="16" t="n">
        <f aca="false">IF(L47+1&lt;=$B$9,INDEX($C$12:$C$71,L47+2),-1)</f>
        <v>897.858441558442</v>
      </c>
      <c r="O48" s="16" t="n">
        <f aca="false">IF(K47-1&gt;=0,INDEX($C$12:$C$71,K47),-1)</f>
        <v>726.418482905983</v>
      </c>
    </row>
    <row r="49" customFormat="false" ht="15" hidden="false" customHeight="false" outlineLevel="0" collapsed="false">
      <c r="A49" s="19" t="n">
        <v>37</v>
      </c>
      <c r="B49" s="17" t="n">
        <f aca="false">IF(A49&gt;$B$9,"",$B$7+A49*$B$3)</f>
        <v>107.4</v>
      </c>
      <c r="C49" s="16" t="n">
        <f aca="false">SUMPRODUCT((ورود_داده!$F$5:$F$204&lt;=A49)*(ورود_داده!$G$5:$G$204&gt;=A49)*ورود_داده!$H$5:$H$204)</f>
        <v>1079.07272727273</v>
      </c>
      <c r="D49" s="18" t="n">
        <f aca="false">IF($B$5=0,0,C49/$B$5)</f>
        <v>0.0181016024839416</v>
      </c>
      <c r="E49" s="19" t="str">
        <f aca="false">IF(A49&gt;$B$9,"",IF(A49=$E$7,"POC",IF(AND(A49&gt;=$E$8,A49&lt;=$E$9),"VA","")))</f>
        <v>VA</v>
      </c>
      <c r="F49" s="16" t="n">
        <f aca="false">IF(E49="POC",C49,0)</f>
        <v>0</v>
      </c>
      <c r="G49" s="16" t="n">
        <f aca="false">IF(E49="VA",C49,0)</f>
        <v>1079.07272727273</v>
      </c>
      <c r="H49" s="16" t="n">
        <f aca="false">IF(AND(E49="",A49&lt;=$B$9),C49,0)</f>
        <v>0</v>
      </c>
      <c r="J49" s="19" t="n">
        <v>37</v>
      </c>
      <c r="K49" s="19" t="n">
        <f aca="false">IF(M48&gt;=$B$4*$B$5,K48,IF(N49&gt;=O49,K48,K48-1))</f>
        <v>21</v>
      </c>
      <c r="L49" s="19" t="n">
        <f aca="false">IF(M48&gt;=$B$4*$B$5,L48,IF(N49&gt;=O49,L48+1,L48))</f>
        <v>38</v>
      </c>
      <c r="M49" s="16" t="n">
        <f aca="false">IF(M48&gt;=$B$4*$B$5,M48,M48+IF(N49&gt;=O49,N49,O49))</f>
        <v>42110.2457223332</v>
      </c>
      <c r="N49" s="16" t="n">
        <f aca="false">IF(L48+1&lt;=$B$9,INDEX($C$12:$C$71,L48+2),-1)</f>
        <v>897.858441558442</v>
      </c>
      <c r="O49" s="16" t="n">
        <f aca="false">IF(K48-1&gt;=0,INDEX($C$12:$C$71,K48),-1)</f>
        <v>726.418482905983</v>
      </c>
    </row>
    <row r="50" customFormat="false" ht="15" hidden="false" customHeight="false" outlineLevel="0" collapsed="false">
      <c r="A50" s="19" t="n">
        <v>38</v>
      </c>
      <c r="B50" s="17" t="n">
        <f aca="false">IF(A50&gt;$B$9,"",$B$7+A50*$B$3)</f>
        <v>107.6</v>
      </c>
      <c r="C50" s="16" t="n">
        <f aca="false">SUMPRODUCT((ورود_داده!$F$5:$F$204&lt;=A50)*(ورود_داده!$G$5:$G$204&gt;=A50)*ورود_داده!$H$5:$H$204)</f>
        <v>1079.07272727273</v>
      </c>
      <c r="D50" s="18" t="n">
        <f aca="false">IF($B$5=0,0,C50/$B$5)</f>
        <v>0.0181016024839416</v>
      </c>
      <c r="E50" s="19" t="str">
        <f aca="false">IF(A50&gt;$B$9,"",IF(A50=$E$7,"POC",IF(AND(A50&gt;=$E$8,A50&lt;=$E$9),"VA","")))</f>
        <v>VA</v>
      </c>
      <c r="F50" s="16" t="n">
        <f aca="false">IF(E50="POC",C50,0)</f>
        <v>0</v>
      </c>
      <c r="G50" s="16" t="n">
        <f aca="false">IF(E50="VA",C50,0)</f>
        <v>1079.07272727273</v>
      </c>
      <c r="H50" s="16" t="n">
        <f aca="false">IF(AND(E50="",A50&lt;=$B$9),C50,0)</f>
        <v>0</v>
      </c>
      <c r="J50" s="19" t="n">
        <v>38</v>
      </c>
      <c r="K50" s="19" t="n">
        <f aca="false">IF(M49&gt;=$B$4*$B$5,K49,IF(N50&gt;=O50,K49,K49-1))</f>
        <v>21</v>
      </c>
      <c r="L50" s="19" t="n">
        <f aca="false">IF(M49&gt;=$B$4*$B$5,L49,IF(N50&gt;=O50,L49+1,L49))</f>
        <v>38</v>
      </c>
      <c r="M50" s="16" t="n">
        <f aca="false">IF(M49&gt;=$B$4*$B$5,M49,M49+IF(N50&gt;=O50,N50,O50))</f>
        <v>42110.2457223332</v>
      </c>
      <c r="N50" s="16" t="n">
        <f aca="false">IF(L49+1&lt;=$B$9,INDEX($C$12:$C$71,L49+2),-1)</f>
        <v>897.858441558442</v>
      </c>
      <c r="O50" s="16" t="n">
        <f aca="false">IF(K49-1&gt;=0,INDEX($C$12:$C$71,K49),-1)</f>
        <v>726.418482905983</v>
      </c>
    </row>
    <row r="51" customFormat="false" ht="15" hidden="false" customHeight="false" outlineLevel="0" collapsed="false">
      <c r="A51" s="19" t="n">
        <v>39</v>
      </c>
      <c r="B51" s="17" t="n">
        <f aca="false">IF(A51&gt;$B$9,"",$B$7+A51*$B$3)</f>
        <v>107.8</v>
      </c>
      <c r="C51" s="16" t="n">
        <f aca="false">SUMPRODUCT((ورود_داده!$F$5:$F$204&lt;=A51)*(ورود_داده!$G$5:$G$204&gt;=A51)*ورود_داده!$H$5:$H$204)</f>
        <v>897.858441558442</v>
      </c>
      <c r="D51" s="18" t="n">
        <f aca="false">IF($B$5=0,0,C51/$B$5)</f>
        <v>0.0150617063939885</v>
      </c>
      <c r="E51" s="19" t="str">
        <f aca="false">IF(A51&gt;$B$9,"",IF(A51=$E$7,"POC",IF(AND(A51&gt;=$E$8,A51&lt;=$E$9),"VA","")))</f>
        <v/>
      </c>
      <c r="F51" s="16" t="n">
        <f aca="false">IF(E51="POC",C51,0)</f>
        <v>0</v>
      </c>
      <c r="G51" s="16" t="n">
        <f aca="false">IF(E51="VA",C51,0)</f>
        <v>0</v>
      </c>
      <c r="H51" s="16" t="n">
        <f aca="false">IF(AND(E51="",A51&lt;=$B$9),C51,0)</f>
        <v>897.858441558442</v>
      </c>
      <c r="J51" s="19" t="n">
        <v>39</v>
      </c>
      <c r="K51" s="19" t="n">
        <f aca="false">IF(M50&gt;=$B$4*$B$5,K50,IF(N51&gt;=O51,K50,K50-1))</f>
        <v>21</v>
      </c>
      <c r="L51" s="19" t="n">
        <f aca="false">IF(M50&gt;=$B$4*$B$5,L50,IF(N51&gt;=O51,L50+1,L50))</f>
        <v>38</v>
      </c>
      <c r="M51" s="16" t="n">
        <f aca="false">IF(M50&gt;=$B$4*$B$5,M50,M50+IF(N51&gt;=O51,N51,O51))</f>
        <v>42110.2457223332</v>
      </c>
      <c r="N51" s="16" t="n">
        <f aca="false">IF(L50+1&lt;=$B$9,INDEX($C$12:$C$71,L50+2),-1)</f>
        <v>897.858441558442</v>
      </c>
      <c r="O51" s="16" t="n">
        <f aca="false">IF(K50-1&gt;=0,INDEX($C$12:$C$71,K50),-1)</f>
        <v>726.418482905983</v>
      </c>
    </row>
    <row r="52" customFormat="false" ht="15" hidden="false" customHeight="false" outlineLevel="0" collapsed="false">
      <c r="A52" s="19" t="n">
        <v>40</v>
      </c>
      <c r="B52" s="17" t="n">
        <f aca="false">IF(A52&gt;$B$9,"",$B$7+A52*$B$3)</f>
        <v>108</v>
      </c>
      <c r="C52" s="16" t="n">
        <f aca="false">SUMPRODUCT((ورود_داده!$F$5:$F$204&lt;=A52)*(ورود_داده!$G$5:$G$204&gt;=A52)*ورود_داده!$H$5:$H$204)</f>
        <v>761.858441558442</v>
      </c>
      <c r="D52" s="18" t="n">
        <f aca="false">IF($B$5=0,0,C52/$B$5)</f>
        <v>0.0127802865456358</v>
      </c>
      <c r="E52" s="19" t="str">
        <f aca="false">IF(A52&gt;$B$9,"",IF(A52=$E$7,"POC",IF(AND(A52&gt;=$E$8,A52&lt;=$E$9),"VA","")))</f>
        <v/>
      </c>
      <c r="F52" s="16" t="n">
        <f aca="false">IF(E52="POC",C52,0)</f>
        <v>0</v>
      </c>
      <c r="G52" s="16" t="n">
        <f aca="false">IF(E52="VA",C52,0)</f>
        <v>0</v>
      </c>
      <c r="H52" s="16" t="n">
        <f aca="false">IF(AND(E52="",A52&lt;=$B$9),C52,0)</f>
        <v>761.858441558442</v>
      </c>
      <c r="J52" s="19" t="n">
        <v>40</v>
      </c>
      <c r="K52" s="19" t="n">
        <f aca="false">IF(M51&gt;=$B$4*$B$5,K51,IF(N52&gt;=O52,K51,K51-1))</f>
        <v>21</v>
      </c>
      <c r="L52" s="19" t="n">
        <f aca="false">IF(M51&gt;=$B$4*$B$5,L51,IF(N52&gt;=O52,L51+1,L51))</f>
        <v>38</v>
      </c>
      <c r="M52" s="16" t="n">
        <f aca="false">IF(M51&gt;=$B$4*$B$5,M51,M51+IF(N52&gt;=O52,N52,O52))</f>
        <v>42110.2457223332</v>
      </c>
      <c r="N52" s="16" t="n">
        <f aca="false">IF(L51+1&lt;=$B$9,INDEX($C$12:$C$71,L51+2),-1)</f>
        <v>897.858441558442</v>
      </c>
      <c r="O52" s="16" t="n">
        <f aca="false">IF(K51-1&gt;=0,INDEX($C$12:$C$71,K51),-1)</f>
        <v>726.418482905983</v>
      </c>
    </row>
    <row r="53" customFormat="false" ht="15" hidden="false" customHeight="false" outlineLevel="0" collapsed="false">
      <c r="A53" s="19" t="n">
        <v>41</v>
      </c>
      <c r="B53" s="17" t="n">
        <f aca="false">IF(A53&gt;$B$9,"",$B$7+A53*$B$3)</f>
        <v>108.2</v>
      </c>
      <c r="C53" s="16" t="n">
        <f aca="false">SUMPRODUCT((ورود_داده!$F$5:$F$204&lt;=A53)*(ورود_داده!$G$5:$G$204&gt;=A53)*ورود_داده!$H$5:$H$204)</f>
        <v>612.558441558442</v>
      </c>
      <c r="D53" s="18" t="n">
        <f aca="false">IF($B$5=0,0,C53/$B$5)</f>
        <v>0.010275757256231</v>
      </c>
      <c r="E53" s="19" t="str">
        <f aca="false">IF(A53&gt;$B$9,"",IF(A53=$E$7,"POC",IF(AND(A53&gt;=$E$8,A53&lt;=$E$9),"VA","")))</f>
        <v/>
      </c>
      <c r="F53" s="16" t="n">
        <f aca="false">IF(E53="POC",C53,0)</f>
        <v>0</v>
      </c>
      <c r="G53" s="16" t="n">
        <f aca="false">IF(E53="VA",C53,0)</f>
        <v>0</v>
      </c>
      <c r="H53" s="16" t="n">
        <f aca="false">IF(AND(E53="",A53&lt;=$B$9),C53,0)</f>
        <v>612.558441558442</v>
      </c>
      <c r="J53" s="19" t="n">
        <v>41</v>
      </c>
      <c r="K53" s="19" t="n">
        <f aca="false">IF(M52&gt;=$B$4*$B$5,K52,IF(N53&gt;=O53,K52,K52-1))</f>
        <v>21</v>
      </c>
      <c r="L53" s="19" t="n">
        <f aca="false">IF(M52&gt;=$B$4*$B$5,L52,IF(N53&gt;=O53,L52+1,L52))</f>
        <v>38</v>
      </c>
      <c r="M53" s="16" t="n">
        <f aca="false">IF(M52&gt;=$B$4*$B$5,M52,M52+IF(N53&gt;=O53,N53,O53))</f>
        <v>42110.2457223332</v>
      </c>
      <c r="N53" s="16" t="n">
        <f aca="false">IF(L52+1&lt;=$B$9,INDEX($C$12:$C$71,L52+2),-1)</f>
        <v>897.858441558442</v>
      </c>
      <c r="O53" s="16" t="n">
        <f aca="false">IF(K52-1&gt;=0,INDEX($C$12:$C$71,K52),-1)</f>
        <v>726.418482905983</v>
      </c>
    </row>
    <row r="54" customFormat="false" ht="15" hidden="false" customHeight="false" outlineLevel="0" collapsed="false">
      <c r="A54" s="19" t="n">
        <v>42</v>
      </c>
      <c r="B54" s="17" t="str">
        <f aca="false">IF(A54&gt;$B$9,"",$B$7+A54*$B$3)</f>
        <v/>
      </c>
      <c r="C54" s="16" t="n">
        <f aca="false">SUMPRODUCT((ورود_داده!$F$5:$F$204&lt;=A54)*(ورود_داده!$G$5:$G$204&gt;=A54)*ورود_داده!$H$5:$H$204)</f>
        <v>0</v>
      </c>
      <c r="D54" s="18" t="n">
        <f aca="false">IF($B$5=0,0,C54/$B$5)</f>
        <v>0</v>
      </c>
      <c r="E54" s="19" t="str">
        <f aca="false">IF(A54&gt;$B$9,"",IF(A54=$E$7,"POC",IF(AND(A54&gt;=$E$8,A54&lt;=$E$9),"VA","")))</f>
        <v/>
      </c>
      <c r="F54" s="16" t="n">
        <f aca="false">IF(E54="POC",C54,0)</f>
        <v>0</v>
      </c>
      <c r="G54" s="16" t="n">
        <f aca="false">IF(E54="VA",C54,0)</f>
        <v>0</v>
      </c>
      <c r="H54" s="16" t="n">
        <f aca="false">IF(AND(E54="",A54&lt;=$B$9),C54,0)</f>
        <v>0</v>
      </c>
      <c r="J54" s="19" t="n">
        <v>42</v>
      </c>
      <c r="K54" s="19" t="n">
        <f aca="false">IF(M53&gt;=$B$4*$B$5,K53,IF(N54&gt;=O54,K53,K53-1))</f>
        <v>21</v>
      </c>
      <c r="L54" s="19" t="n">
        <f aca="false">IF(M53&gt;=$B$4*$B$5,L53,IF(N54&gt;=O54,L53+1,L53))</f>
        <v>38</v>
      </c>
      <c r="M54" s="16" t="n">
        <f aca="false">IF(M53&gt;=$B$4*$B$5,M53,M53+IF(N54&gt;=O54,N54,O54))</f>
        <v>42110.2457223332</v>
      </c>
      <c r="N54" s="16" t="n">
        <f aca="false">IF(L53+1&lt;=$B$9,INDEX($C$12:$C$71,L53+2),-1)</f>
        <v>897.858441558442</v>
      </c>
      <c r="O54" s="16" t="n">
        <f aca="false">IF(K53-1&gt;=0,INDEX($C$12:$C$71,K53),-1)</f>
        <v>726.418482905983</v>
      </c>
    </row>
    <row r="55" customFormat="false" ht="15" hidden="false" customHeight="false" outlineLevel="0" collapsed="false">
      <c r="A55" s="19" t="n">
        <v>43</v>
      </c>
      <c r="B55" s="17" t="str">
        <f aca="false">IF(A55&gt;$B$9,"",$B$7+A55*$B$3)</f>
        <v/>
      </c>
      <c r="C55" s="16" t="n">
        <f aca="false">SUMPRODUCT((ورود_داده!$F$5:$F$204&lt;=A55)*(ورود_داده!$G$5:$G$204&gt;=A55)*ورود_داده!$H$5:$H$204)</f>
        <v>0</v>
      </c>
      <c r="D55" s="18" t="n">
        <f aca="false">IF($B$5=0,0,C55/$B$5)</f>
        <v>0</v>
      </c>
      <c r="E55" s="19" t="str">
        <f aca="false">IF(A55&gt;$B$9,"",IF(A55=$E$7,"POC",IF(AND(A55&gt;=$E$8,A55&lt;=$E$9),"VA","")))</f>
        <v/>
      </c>
      <c r="F55" s="16" t="n">
        <f aca="false">IF(E55="POC",C55,0)</f>
        <v>0</v>
      </c>
      <c r="G55" s="16" t="n">
        <f aca="false">IF(E55="VA",C55,0)</f>
        <v>0</v>
      </c>
      <c r="H55" s="16" t="n">
        <f aca="false">IF(AND(E55="",A55&lt;=$B$9),C55,0)</f>
        <v>0</v>
      </c>
      <c r="J55" s="19" t="n">
        <v>43</v>
      </c>
      <c r="K55" s="19" t="n">
        <f aca="false">IF(M54&gt;=$B$4*$B$5,K54,IF(N55&gt;=O55,K54,K54-1))</f>
        <v>21</v>
      </c>
      <c r="L55" s="19" t="n">
        <f aca="false">IF(M54&gt;=$B$4*$B$5,L54,IF(N55&gt;=O55,L54+1,L54))</f>
        <v>38</v>
      </c>
      <c r="M55" s="16" t="n">
        <f aca="false">IF(M54&gt;=$B$4*$B$5,M54,M54+IF(N55&gt;=O55,N55,O55))</f>
        <v>42110.2457223332</v>
      </c>
      <c r="N55" s="16" t="n">
        <f aca="false">IF(L54+1&lt;=$B$9,INDEX($C$12:$C$71,L54+2),-1)</f>
        <v>897.858441558442</v>
      </c>
      <c r="O55" s="16" t="n">
        <f aca="false">IF(K54-1&gt;=0,INDEX($C$12:$C$71,K54),-1)</f>
        <v>726.418482905983</v>
      </c>
    </row>
    <row r="56" customFormat="false" ht="15" hidden="false" customHeight="false" outlineLevel="0" collapsed="false">
      <c r="A56" s="19" t="n">
        <v>44</v>
      </c>
      <c r="B56" s="17" t="str">
        <f aca="false">IF(A56&gt;$B$9,"",$B$7+A56*$B$3)</f>
        <v/>
      </c>
      <c r="C56" s="16" t="n">
        <f aca="false">SUMPRODUCT((ورود_داده!$F$5:$F$204&lt;=A56)*(ورود_داده!$G$5:$G$204&gt;=A56)*ورود_داده!$H$5:$H$204)</f>
        <v>0</v>
      </c>
      <c r="D56" s="18" t="n">
        <f aca="false">IF($B$5=0,0,C56/$B$5)</f>
        <v>0</v>
      </c>
      <c r="E56" s="19" t="str">
        <f aca="false">IF(A56&gt;$B$9,"",IF(A56=$E$7,"POC",IF(AND(A56&gt;=$E$8,A56&lt;=$E$9),"VA","")))</f>
        <v/>
      </c>
      <c r="F56" s="16" t="n">
        <f aca="false">IF(E56="POC",C56,0)</f>
        <v>0</v>
      </c>
      <c r="G56" s="16" t="n">
        <f aca="false">IF(E56="VA",C56,0)</f>
        <v>0</v>
      </c>
      <c r="H56" s="16" t="n">
        <f aca="false">IF(AND(E56="",A56&lt;=$B$9),C56,0)</f>
        <v>0</v>
      </c>
      <c r="J56" s="19" t="n">
        <v>44</v>
      </c>
      <c r="K56" s="19" t="n">
        <f aca="false">IF(M55&gt;=$B$4*$B$5,K55,IF(N56&gt;=O56,K55,K55-1))</f>
        <v>21</v>
      </c>
      <c r="L56" s="19" t="n">
        <f aca="false">IF(M55&gt;=$B$4*$B$5,L55,IF(N56&gt;=O56,L55+1,L55))</f>
        <v>38</v>
      </c>
      <c r="M56" s="16" t="n">
        <f aca="false">IF(M55&gt;=$B$4*$B$5,M55,M55+IF(N56&gt;=O56,N56,O56))</f>
        <v>42110.2457223332</v>
      </c>
      <c r="N56" s="16" t="n">
        <f aca="false">IF(L55+1&lt;=$B$9,INDEX($C$12:$C$71,L55+2),-1)</f>
        <v>897.858441558442</v>
      </c>
      <c r="O56" s="16" t="n">
        <f aca="false">IF(K55-1&gt;=0,INDEX($C$12:$C$71,K55),-1)</f>
        <v>726.418482905983</v>
      </c>
    </row>
    <row r="57" customFormat="false" ht="15" hidden="false" customHeight="false" outlineLevel="0" collapsed="false">
      <c r="A57" s="19" t="n">
        <v>45</v>
      </c>
      <c r="B57" s="17" t="str">
        <f aca="false">IF(A57&gt;$B$9,"",$B$7+A57*$B$3)</f>
        <v/>
      </c>
      <c r="C57" s="16" t="n">
        <f aca="false">SUMPRODUCT((ورود_داده!$F$5:$F$204&lt;=A57)*(ورود_داده!$G$5:$G$204&gt;=A57)*ورود_داده!$H$5:$H$204)</f>
        <v>0</v>
      </c>
      <c r="D57" s="18" t="n">
        <f aca="false">IF($B$5=0,0,C57/$B$5)</f>
        <v>0</v>
      </c>
      <c r="E57" s="19" t="str">
        <f aca="false">IF(A57&gt;$B$9,"",IF(A57=$E$7,"POC",IF(AND(A57&gt;=$E$8,A57&lt;=$E$9),"VA","")))</f>
        <v/>
      </c>
      <c r="F57" s="16" t="n">
        <f aca="false">IF(E57="POC",C57,0)</f>
        <v>0</v>
      </c>
      <c r="G57" s="16" t="n">
        <f aca="false">IF(E57="VA",C57,0)</f>
        <v>0</v>
      </c>
      <c r="H57" s="16" t="n">
        <f aca="false">IF(AND(E57="",A57&lt;=$B$9),C57,0)</f>
        <v>0</v>
      </c>
      <c r="J57" s="19" t="n">
        <v>45</v>
      </c>
      <c r="K57" s="19" t="n">
        <f aca="false">IF(M56&gt;=$B$4*$B$5,K56,IF(N57&gt;=O57,K56,K56-1))</f>
        <v>21</v>
      </c>
      <c r="L57" s="19" t="n">
        <f aca="false">IF(M56&gt;=$B$4*$B$5,L56,IF(N57&gt;=O57,L56+1,L56))</f>
        <v>38</v>
      </c>
      <c r="M57" s="16" t="n">
        <f aca="false">IF(M56&gt;=$B$4*$B$5,M56,M56+IF(N57&gt;=O57,N57,O57))</f>
        <v>42110.2457223332</v>
      </c>
      <c r="N57" s="16" t="n">
        <f aca="false">IF(L56+1&lt;=$B$9,INDEX($C$12:$C$71,L56+2),-1)</f>
        <v>897.858441558442</v>
      </c>
      <c r="O57" s="16" t="n">
        <f aca="false">IF(K56-1&gt;=0,INDEX($C$12:$C$71,K56),-1)</f>
        <v>726.418482905983</v>
      </c>
    </row>
    <row r="58" customFormat="false" ht="15" hidden="false" customHeight="false" outlineLevel="0" collapsed="false">
      <c r="A58" s="19" t="n">
        <v>46</v>
      </c>
      <c r="B58" s="17" t="str">
        <f aca="false">IF(A58&gt;$B$9,"",$B$7+A58*$B$3)</f>
        <v/>
      </c>
      <c r="C58" s="16" t="n">
        <f aca="false">SUMPRODUCT((ورود_داده!$F$5:$F$204&lt;=A58)*(ورود_داده!$G$5:$G$204&gt;=A58)*ورود_داده!$H$5:$H$204)</f>
        <v>0</v>
      </c>
      <c r="D58" s="18" t="n">
        <f aca="false">IF($B$5=0,0,C58/$B$5)</f>
        <v>0</v>
      </c>
      <c r="E58" s="19" t="str">
        <f aca="false">IF(A58&gt;$B$9,"",IF(A58=$E$7,"POC",IF(AND(A58&gt;=$E$8,A58&lt;=$E$9),"VA","")))</f>
        <v/>
      </c>
      <c r="F58" s="16" t="n">
        <f aca="false">IF(E58="POC",C58,0)</f>
        <v>0</v>
      </c>
      <c r="G58" s="16" t="n">
        <f aca="false">IF(E58="VA",C58,0)</f>
        <v>0</v>
      </c>
      <c r="H58" s="16" t="n">
        <f aca="false">IF(AND(E58="",A58&lt;=$B$9),C58,0)</f>
        <v>0</v>
      </c>
      <c r="J58" s="19" t="n">
        <v>46</v>
      </c>
      <c r="K58" s="19" t="n">
        <f aca="false">IF(M57&gt;=$B$4*$B$5,K57,IF(N58&gt;=O58,K57,K57-1))</f>
        <v>21</v>
      </c>
      <c r="L58" s="19" t="n">
        <f aca="false">IF(M57&gt;=$B$4*$B$5,L57,IF(N58&gt;=O58,L57+1,L57))</f>
        <v>38</v>
      </c>
      <c r="M58" s="16" t="n">
        <f aca="false">IF(M57&gt;=$B$4*$B$5,M57,M57+IF(N58&gt;=O58,N58,O58))</f>
        <v>42110.2457223332</v>
      </c>
      <c r="N58" s="16" t="n">
        <f aca="false">IF(L57+1&lt;=$B$9,INDEX($C$12:$C$71,L57+2),-1)</f>
        <v>897.858441558442</v>
      </c>
      <c r="O58" s="16" t="n">
        <f aca="false">IF(K57-1&gt;=0,INDEX($C$12:$C$71,K57),-1)</f>
        <v>726.418482905983</v>
      </c>
    </row>
    <row r="59" customFormat="false" ht="15" hidden="false" customHeight="false" outlineLevel="0" collapsed="false">
      <c r="A59" s="19" t="n">
        <v>47</v>
      </c>
      <c r="B59" s="17" t="str">
        <f aca="false">IF(A59&gt;$B$9,"",$B$7+A59*$B$3)</f>
        <v/>
      </c>
      <c r="C59" s="16" t="n">
        <f aca="false">SUMPRODUCT((ورود_داده!$F$5:$F$204&lt;=A59)*(ورود_داده!$G$5:$G$204&gt;=A59)*ورود_داده!$H$5:$H$204)</f>
        <v>0</v>
      </c>
      <c r="D59" s="18" t="n">
        <f aca="false">IF($B$5=0,0,C59/$B$5)</f>
        <v>0</v>
      </c>
      <c r="E59" s="19" t="str">
        <f aca="false">IF(A59&gt;$B$9,"",IF(A59=$E$7,"POC",IF(AND(A59&gt;=$E$8,A59&lt;=$E$9),"VA","")))</f>
        <v/>
      </c>
      <c r="F59" s="16" t="n">
        <f aca="false">IF(E59="POC",C59,0)</f>
        <v>0</v>
      </c>
      <c r="G59" s="16" t="n">
        <f aca="false">IF(E59="VA",C59,0)</f>
        <v>0</v>
      </c>
      <c r="H59" s="16" t="n">
        <f aca="false">IF(AND(E59="",A59&lt;=$B$9),C59,0)</f>
        <v>0</v>
      </c>
      <c r="J59" s="19" t="n">
        <v>47</v>
      </c>
      <c r="K59" s="19" t="n">
        <f aca="false">IF(M58&gt;=$B$4*$B$5,K58,IF(N59&gt;=O59,K58,K58-1))</f>
        <v>21</v>
      </c>
      <c r="L59" s="19" t="n">
        <f aca="false">IF(M58&gt;=$B$4*$B$5,L58,IF(N59&gt;=O59,L58+1,L58))</f>
        <v>38</v>
      </c>
      <c r="M59" s="16" t="n">
        <f aca="false">IF(M58&gt;=$B$4*$B$5,M58,M58+IF(N59&gt;=O59,N59,O59))</f>
        <v>42110.2457223332</v>
      </c>
      <c r="N59" s="16" t="n">
        <f aca="false">IF(L58+1&lt;=$B$9,INDEX($C$12:$C$71,L58+2),-1)</f>
        <v>897.858441558442</v>
      </c>
      <c r="O59" s="16" t="n">
        <f aca="false">IF(K58-1&gt;=0,INDEX($C$12:$C$71,K58),-1)</f>
        <v>726.418482905983</v>
      </c>
    </row>
    <row r="60" customFormat="false" ht="15" hidden="false" customHeight="false" outlineLevel="0" collapsed="false">
      <c r="A60" s="19" t="n">
        <v>48</v>
      </c>
      <c r="B60" s="17" t="str">
        <f aca="false">IF(A60&gt;$B$9,"",$B$7+A60*$B$3)</f>
        <v/>
      </c>
      <c r="C60" s="16" t="n">
        <f aca="false">SUMPRODUCT((ورود_داده!$F$5:$F$204&lt;=A60)*(ورود_داده!$G$5:$G$204&gt;=A60)*ورود_داده!$H$5:$H$204)</f>
        <v>0</v>
      </c>
      <c r="D60" s="18" t="n">
        <f aca="false">IF($B$5=0,0,C60/$B$5)</f>
        <v>0</v>
      </c>
      <c r="E60" s="19" t="str">
        <f aca="false">IF(A60&gt;$B$9,"",IF(A60=$E$7,"POC",IF(AND(A60&gt;=$E$8,A60&lt;=$E$9),"VA","")))</f>
        <v/>
      </c>
      <c r="F60" s="16" t="n">
        <f aca="false">IF(E60="POC",C60,0)</f>
        <v>0</v>
      </c>
      <c r="G60" s="16" t="n">
        <f aca="false">IF(E60="VA",C60,0)</f>
        <v>0</v>
      </c>
      <c r="H60" s="16" t="n">
        <f aca="false">IF(AND(E60="",A60&lt;=$B$9),C60,0)</f>
        <v>0</v>
      </c>
      <c r="J60" s="19" t="n">
        <v>48</v>
      </c>
      <c r="K60" s="19" t="n">
        <f aca="false">IF(M59&gt;=$B$4*$B$5,K59,IF(N60&gt;=O60,K59,K59-1))</f>
        <v>21</v>
      </c>
      <c r="L60" s="19" t="n">
        <f aca="false">IF(M59&gt;=$B$4*$B$5,L59,IF(N60&gt;=O60,L59+1,L59))</f>
        <v>38</v>
      </c>
      <c r="M60" s="16" t="n">
        <f aca="false">IF(M59&gt;=$B$4*$B$5,M59,M59+IF(N60&gt;=O60,N60,O60))</f>
        <v>42110.2457223332</v>
      </c>
      <c r="N60" s="16" t="n">
        <f aca="false">IF(L59+1&lt;=$B$9,INDEX($C$12:$C$71,L59+2),-1)</f>
        <v>897.858441558442</v>
      </c>
      <c r="O60" s="16" t="n">
        <f aca="false">IF(K59-1&gt;=0,INDEX($C$12:$C$71,K59),-1)</f>
        <v>726.418482905983</v>
      </c>
    </row>
    <row r="61" customFormat="false" ht="15" hidden="false" customHeight="false" outlineLevel="0" collapsed="false">
      <c r="A61" s="19" t="n">
        <v>49</v>
      </c>
      <c r="B61" s="17" t="str">
        <f aca="false">IF(A61&gt;$B$9,"",$B$7+A61*$B$3)</f>
        <v/>
      </c>
      <c r="C61" s="16" t="n">
        <f aca="false">SUMPRODUCT((ورود_داده!$F$5:$F$204&lt;=A61)*(ورود_داده!$G$5:$G$204&gt;=A61)*ورود_داده!$H$5:$H$204)</f>
        <v>0</v>
      </c>
      <c r="D61" s="18" t="n">
        <f aca="false">IF($B$5=0,0,C61/$B$5)</f>
        <v>0</v>
      </c>
      <c r="E61" s="19" t="str">
        <f aca="false">IF(A61&gt;$B$9,"",IF(A61=$E$7,"POC",IF(AND(A61&gt;=$E$8,A61&lt;=$E$9),"VA","")))</f>
        <v/>
      </c>
      <c r="F61" s="16" t="n">
        <f aca="false">IF(E61="POC",C61,0)</f>
        <v>0</v>
      </c>
      <c r="G61" s="16" t="n">
        <f aca="false">IF(E61="VA",C61,0)</f>
        <v>0</v>
      </c>
      <c r="H61" s="16" t="n">
        <f aca="false">IF(AND(E61="",A61&lt;=$B$9),C61,0)</f>
        <v>0</v>
      </c>
      <c r="J61" s="19" t="n">
        <v>49</v>
      </c>
      <c r="K61" s="19" t="n">
        <f aca="false">IF(M60&gt;=$B$4*$B$5,K60,IF(N61&gt;=O61,K60,K60-1))</f>
        <v>21</v>
      </c>
      <c r="L61" s="19" t="n">
        <f aca="false">IF(M60&gt;=$B$4*$B$5,L60,IF(N61&gt;=O61,L60+1,L60))</f>
        <v>38</v>
      </c>
      <c r="M61" s="16" t="n">
        <f aca="false">IF(M60&gt;=$B$4*$B$5,M60,M60+IF(N61&gt;=O61,N61,O61))</f>
        <v>42110.2457223332</v>
      </c>
      <c r="N61" s="16" t="n">
        <f aca="false">IF(L60+1&lt;=$B$9,INDEX($C$12:$C$71,L60+2),-1)</f>
        <v>897.858441558442</v>
      </c>
      <c r="O61" s="16" t="n">
        <f aca="false">IF(K60-1&gt;=0,INDEX($C$12:$C$71,K60),-1)</f>
        <v>726.418482905983</v>
      </c>
    </row>
    <row r="62" customFormat="false" ht="15" hidden="false" customHeight="false" outlineLevel="0" collapsed="false">
      <c r="A62" s="19" t="n">
        <v>50</v>
      </c>
      <c r="B62" s="17" t="str">
        <f aca="false">IF(A62&gt;$B$9,"",$B$7+A62*$B$3)</f>
        <v/>
      </c>
      <c r="C62" s="16" t="n">
        <f aca="false">SUMPRODUCT((ورود_داده!$F$5:$F$204&lt;=A62)*(ورود_داده!$G$5:$G$204&gt;=A62)*ورود_داده!$H$5:$H$204)</f>
        <v>0</v>
      </c>
      <c r="D62" s="18" t="n">
        <f aca="false">IF($B$5=0,0,C62/$B$5)</f>
        <v>0</v>
      </c>
      <c r="E62" s="19" t="str">
        <f aca="false">IF(A62&gt;$B$9,"",IF(A62=$E$7,"POC",IF(AND(A62&gt;=$E$8,A62&lt;=$E$9),"VA","")))</f>
        <v/>
      </c>
      <c r="F62" s="16" t="n">
        <f aca="false">IF(E62="POC",C62,0)</f>
        <v>0</v>
      </c>
      <c r="G62" s="16" t="n">
        <f aca="false">IF(E62="VA",C62,0)</f>
        <v>0</v>
      </c>
      <c r="H62" s="16" t="n">
        <f aca="false">IF(AND(E62="",A62&lt;=$B$9),C62,0)</f>
        <v>0</v>
      </c>
      <c r="J62" s="19" t="n">
        <v>50</v>
      </c>
      <c r="K62" s="19" t="n">
        <f aca="false">IF(M61&gt;=$B$4*$B$5,K61,IF(N62&gt;=O62,K61,K61-1))</f>
        <v>21</v>
      </c>
      <c r="L62" s="19" t="n">
        <f aca="false">IF(M61&gt;=$B$4*$B$5,L61,IF(N62&gt;=O62,L61+1,L61))</f>
        <v>38</v>
      </c>
      <c r="M62" s="16" t="n">
        <f aca="false">IF(M61&gt;=$B$4*$B$5,M61,M61+IF(N62&gt;=O62,N62,O62))</f>
        <v>42110.2457223332</v>
      </c>
      <c r="N62" s="16" t="n">
        <f aca="false">IF(L61+1&lt;=$B$9,INDEX($C$12:$C$71,L61+2),-1)</f>
        <v>897.858441558442</v>
      </c>
      <c r="O62" s="16" t="n">
        <f aca="false">IF(K61-1&gt;=0,INDEX($C$12:$C$71,K61),-1)</f>
        <v>726.418482905983</v>
      </c>
    </row>
    <row r="63" customFormat="false" ht="15" hidden="false" customHeight="false" outlineLevel="0" collapsed="false">
      <c r="A63" s="19" t="n">
        <v>51</v>
      </c>
      <c r="B63" s="17" t="str">
        <f aca="false">IF(A63&gt;$B$9,"",$B$7+A63*$B$3)</f>
        <v/>
      </c>
      <c r="C63" s="16" t="n">
        <f aca="false">SUMPRODUCT((ورود_داده!$F$5:$F$204&lt;=A63)*(ورود_داده!$G$5:$G$204&gt;=A63)*ورود_داده!$H$5:$H$204)</f>
        <v>0</v>
      </c>
      <c r="D63" s="18" t="n">
        <f aca="false">IF($B$5=0,0,C63/$B$5)</f>
        <v>0</v>
      </c>
      <c r="E63" s="19" t="str">
        <f aca="false">IF(A63&gt;$B$9,"",IF(A63=$E$7,"POC",IF(AND(A63&gt;=$E$8,A63&lt;=$E$9),"VA","")))</f>
        <v/>
      </c>
      <c r="F63" s="16" t="n">
        <f aca="false">IF(E63="POC",C63,0)</f>
        <v>0</v>
      </c>
      <c r="G63" s="16" t="n">
        <f aca="false">IF(E63="VA",C63,0)</f>
        <v>0</v>
      </c>
      <c r="H63" s="16" t="n">
        <f aca="false">IF(AND(E63="",A63&lt;=$B$9),C63,0)</f>
        <v>0</v>
      </c>
      <c r="J63" s="19" t="n">
        <v>51</v>
      </c>
      <c r="K63" s="19" t="n">
        <f aca="false">IF(M62&gt;=$B$4*$B$5,K62,IF(N63&gt;=O63,K62,K62-1))</f>
        <v>21</v>
      </c>
      <c r="L63" s="19" t="n">
        <f aca="false">IF(M62&gt;=$B$4*$B$5,L62,IF(N63&gt;=O63,L62+1,L62))</f>
        <v>38</v>
      </c>
      <c r="M63" s="16" t="n">
        <f aca="false">IF(M62&gt;=$B$4*$B$5,M62,M62+IF(N63&gt;=O63,N63,O63))</f>
        <v>42110.2457223332</v>
      </c>
      <c r="N63" s="16" t="n">
        <f aca="false">IF(L62+1&lt;=$B$9,INDEX($C$12:$C$71,L62+2),-1)</f>
        <v>897.858441558442</v>
      </c>
      <c r="O63" s="16" t="n">
        <f aca="false">IF(K62-1&gt;=0,INDEX($C$12:$C$71,K62),-1)</f>
        <v>726.418482905983</v>
      </c>
    </row>
    <row r="64" customFormat="false" ht="15" hidden="false" customHeight="false" outlineLevel="0" collapsed="false">
      <c r="A64" s="19" t="n">
        <v>52</v>
      </c>
      <c r="B64" s="17" t="str">
        <f aca="false">IF(A64&gt;$B$9,"",$B$7+A64*$B$3)</f>
        <v/>
      </c>
      <c r="C64" s="16" t="n">
        <f aca="false">SUMPRODUCT((ورود_داده!$F$5:$F$204&lt;=A64)*(ورود_داده!$G$5:$G$204&gt;=A64)*ورود_داده!$H$5:$H$204)</f>
        <v>0</v>
      </c>
      <c r="D64" s="18" t="n">
        <f aca="false">IF($B$5=0,0,C64/$B$5)</f>
        <v>0</v>
      </c>
      <c r="E64" s="19" t="str">
        <f aca="false">IF(A64&gt;$B$9,"",IF(A64=$E$7,"POC",IF(AND(A64&gt;=$E$8,A64&lt;=$E$9),"VA","")))</f>
        <v/>
      </c>
      <c r="F64" s="16" t="n">
        <f aca="false">IF(E64="POC",C64,0)</f>
        <v>0</v>
      </c>
      <c r="G64" s="16" t="n">
        <f aca="false">IF(E64="VA",C64,0)</f>
        <v>0</v>
      </c>
      <c r="H64" s="16" t="n">
        <f aca="false">IF(AND(E64="",A64&lt;=$B$9),C64,0)</f>
        <v>0</v>
      </c>
      <c r="J64" s="19" t="n">
        <v>52</v>
      </c>
      <c r="K64" s="19" t="n">
        <f aca="false">IF(M63&gt;=$B$4*$B$5,K63,IF(N64&gt;=O64,K63,K63-1))</f>
        <v>21</v>
      </c>
      <c r="L64" s="19" t="n">
        <f aca="false">IF(M63&gt;=$B$4*$B$5,L63,IF(N64&gt;=O64,L63+1,L63))</f>
        <v>38</v>
      </c>
      <c r="M64" s="16" t="n">
        <f aca="false">IF(M63&gt;=$B$4*$B$5,M63,M63+IF(N64&gt;=O64,N64,O64))</f>
        <v>42110.2457223332</v>
      </c>
      <c r="N64" s="16" t="n">
        <f aca="false">IF(L63+1&lt;=$B$9,INDEX($C$12:$C$71,L63+2),-1)</f>
        <v>897.858441558442</v>
      </c>
      <c r="O64" s="16" t="n">
        <f aca="false">IF(K63-1&gt;=0,INDEX($C$12:$C$71,K63),-1)</f>
        <v>726.418482905983</v>
      </c>
    </row>
    <row r="65" customFormat="false" ht="15" hidden="false" customHeight="false" outlineLevel="0" collapsed="false">
      <c r="A65" s="19" t="n">
        <v>53</v>
      </c>
      <c r="B65" s="17" t="str">
        <f aca="false">IF(A65&gt;$B$9,"",$B$7+A65*$B$3)</f>
        <v/>
      </c>
      <c r="C65" s="16" t="n">
        <f aca="false">SUMPRODUCT((ورود_داده!$F$5:$F$204&lt;=A65)*(ورود_داده!$G$5:$G$204&gt;=A65)*ورود_داده!$H$5:$H$204)</f>
        <v>0</v>
      </c>
      <c r="D65" s="18" t="n">
        <f aca="false">IF($B$5=0,0,C65/$B$5)</f>
        <v>0</v>
      </c>
      <c r="E65" s="19" t="str">
        <f aca="false">IF(A65&gt;$B$9,"",IF(A65=$E$7,"POC",IF(AND(A65&gt;=$E$8,A65&lt;=$E$9),"VA","")))</f>
        <v/>
      </c>
      <c r="F65" s="16" t="n">
        <f aca="false">IF(E65="POC",C65,0)</f>
        <v>0</v>
      </c>
      <c r="G65" s="16" t="n">
        <f aca="false">IF(E65="VA",C65,0)</f>
        <v>0</v>
      </c>
      <c r="H65" s="16" t="n">
        <f aca="false">IF(AND(E65="",A65&lt;=$B$9),C65,0)</f>
        <v>0</v>
      </c>
      <c r="J65" s="19" t="n">
        <v>53</v>
      </c>
      <c r="K65" s="19" t="n">
        <f aca="false">IF(M64&gt;=$B$4*$B$5,K64,IF(N65&gt;=O65,K64,K64-1))</f>
        <v>21</v>
      </c>
      <c r="L65" s="19" t="n">
        <f aca="false">IF(M64&gt;=$B$4*$B$5,L64,IF(N65&gt;=O65,L64+1,L64))</f>
        <v>38</v>
      </c>
      <c r="M65" s="16" t="n">
        <f aca="false">IF(M64&gt;=$B$4*$B$5,M64,M64+IF(N65&gt;=O65,N65,O65))</f>
        <v>42110.2457223332</v>
      </c>
      <c r="N65" s="16" t="n">
        <f aca="false">IF(L64+1&lt;=$B$9,INDEX($C$12:$C$71,L64+2),-1)</f>
        <v>897.858441558442</v>
      </c>
      <c r="O65" s="16" t="n">
        <f aca="false">IF(K64-1&gt;=0,INDEX($C$12:$C$71,K64),-1)</f>
        <v>726.418482905983</v>
      </c>
    </row>
    <row r="66" customFormat="false" ht="15" hidden="false" customHeight="false" outlineLevel="0" collapsed="false">
      <c r="A66" s="19" t="n">
        <v>54</v>
      </c>
      <c r="B66" s="17" t="str">
        <f aca="false">IF(A66&gt;$B$9,"",$B$7+A66*$B$3)</f>
        <v/>
      </c>
      <c r="C66" s="16" t="n">
        <f aca="false">SUMPRODUCT((ورود_داده!$F$5:$F$204&lt;=A66)*(ورود_داده!$G$5:$G$204&gt;=A66)*ورود_داده!$H$5:$H$204)</f>
        <v>0</v>
      </c>
      <c r="D66" s="18" t="n">
        <f aca="false">IF($B$5=0,0,C66/$B$5)</f>
        <v>0</v>
      </c>
      <c r="E66" s="19" t="str">
        <f aca="false">IF(A66&gt;$B$9,"",IF(A66=$E$7,"POC",IF(AND(A66&gt;=$E$8,A66&lt;=$E$9),"VA","")))</f>
        <v/>
      </c>
      <c r="F66" s="16" t="n">
        <f aca="false">IF(E66="POC",C66,0)</f>
        <v>0</v>
      </c>
      <c r="G66" s="16" t="n">
        <f aca="false">IF(E66="VA",C66,0)</f>
        <v>0</v>
      </c>
      <c r="H66" s="16" t="n">
        <f aca="false">IF(AND(E66="",A66&lt;=$B$9),C66,0)</f>
        <v>0</v>
      </c>
      <c r="J66" s="19" t="n">
        <v>54</v>
      </c>
      <c r="K66" s="19" t="n">
        <f aca="false">IF(M65&gt;=$B$4*$B$5,K65,IF(N66&gt;=O66,K65,K65-1))</f>
        <v>21</v>
      </c>
      <c r="L66" s="19" t="n">
        <f aca="false">IF(M65&gt;=$B$4*$B$5,L65,IF(N66&gt;=O66,L65+1,L65))</f>
        <v>38</v>
      </c>
      <c r="M66" s="16" t="n">
        <f aca="false">IF(M65&gt;=$B$4*$B$5,M65,M65+IF(N66&gt;=O66,N66,O66))</f>
        <v>42110.2457223332</v>
      </c>
      <c r="N66" s="16" t="n">
        <f aca="false">IF(L65+1&lt;=$B$9,INDEX($C$12:$C$71,L65+2),-1)</f>
        <v>897.858441558442</v>
      </c>
      <c r="O66" s="16" t="n">
        <f aca="false">IF(K65-1&gt;=0,INDEX($C$12:$C$71,K65),-1)</f>
        <v>726.418482905983</v>
      </c>
    </row>
    <row r="67" customFormat="false" ht="15" hidden="false" customHeight="false" outlineLevel="0" collapsed="false">
      <c r="A67" s="19" t="n">
        <v>55</v>
      </c>
      <c r="B67" s="17" t="str">
        <f aca="false">IF(A67&gt;$B$9,"",$B$7+A67*$B$3)</f>
        <v/>
      </c>
      <c r="C67" s="16" t="n">
        <f aca="false">SUMPRODUCT((ورود_داده!$F$5:$F$204&lt;=A67)*(ورود_داده!$G$5:$G$204&gt;=A67)*ورود_داده!$H$5:$H$204)</f>
        <v>0</v>
      </c>
      <c r="D67" s="18" t="n">
        <f aca="false">IF($B$5=0,0,C67/$B$5)</f>
        <v>0</v>
      </c>
      <c r="E67" s="19" t="str">
        <f aca="false">IF(A67&gt;$B$9,"",IF(A67=$E$7,"POC",IF(AND(A67&gt;=$E$8,A67&lt;=$E$9),"VA","")))</f>
        <v/>
      </c>
      <c r="F67" s="16" t="n">
        <f aca="false">IF(E67="POC",C67,0)</f>
        <v>0</v>
      </c>
      <c r="G67" s="16" t="n">
        <f aca="false">IF(E67="VA",C67,0)</f>
        <v>0</v>
      </c>
      <c r="H67" s="16" t="n">
        <f aca="false">IF(AND(E67="",A67&lt;=$B$9),C67,0)</f>
        <v>0</v>
      </c>
      <c r="J67" s="19" t="n">
        <v>55</v>
      </c>
      <c r="K67" s="19" t="n">
        <f aca="false">IF(M66&gt;=$B$4*$B$5,K66,IF(N67&gt;=O67,K66,K66-1))</f>
        <v>21</v>
      </c>
      <c r="L67" s="19" t="n">
        <f aca="false">IF(M66&gt;=$B$4*$B$5,L66,IF(N67&gt;=O67,L66+1,L66))</f>
        <v>38</v>
      </c>
      <c r="M67" s="16" t="n">
        <f aca="false">IF(M66&gt;=$B$4*$B$5,M66,M66+IF(N67&gt;=O67,N67,O67))</f>
        <v>42110.2457223332</v>
      </c>
      <c r="N67" s="16" t="n">
        <f aca="false">IF(L66+1&lt;=$B$9,INDEX($C$12:$C$71,L66+2),-1)</f>
        <v>897.858441558442</v>
      </c>
      <c r="O67" s="16" t="n">
        <f aca="false">IF(K66-1&gt;=0,INDEX($C$12:$C$71,K66),-1)</f>
        <v>726.418482905983</v>
      </c>
    </row>
    <row r="68" customFormat="false" ht="15" hidden="false" customHeight="false" outlineLevel="0" collapsed="false">
      <c r="A68" s="19" t="n">
        <v>56</v>
      </c>
      <c r="B68" s="17" t="str">
        <f aca="false">IF(A68&gt;$B$9,"",$B$7+A68*$B$3)</f>
        <v/>
      </c>
      <c r="C68" s="16" t="n">
        <f aca="false">SUMPRODUCT((ورود_داده!$F$5:$F$204&lt;=A68)*(ورود_داده!$G$5:$G$204&gt;=A68)*ورود_داده!$H$5:$H$204)</f>
        <v>0</v>
      </c>
      <c r="D68" s="18" t="n">
        <f aca="false">IF($B$5=0,0,C68/$B$5)</f>
        <v>0</v>
      </c>
      <c r="E68" s="19" t="str">
        <f aca="false">IF(A68&gt;$B$9,"",IF(A68=$E$7,"POC",IF(AND(A68&gt;=$E$8,A68&lt;=$E$9),"VA","")))</f>
        <v/>
      </c>
      <c r="F68" s="16" t="n">
        <f aca="false">IF(E68="POC",C68,0)</f>
        <v>0</v>
      </c>
      <c r="G68" s="16" t="n">
        <f aca="false">IF(E68="VA",C68,0)</f>
        <v>0</v>
      </c>
      <c r="H68" s="16" t="n">
        <f aca="false">IF(AND(E68="",A68&lt;=$B$9),C68,0)</f>
        <v>0</v>
      </c>
      <c r="J68" s="19" t="n">
        <v>56</v>
      </c>
      <c r="K68" s="19" t="n">
        <f aca="false">IF(M67&gt;=$B$4*$B$5,K67,IF(N68&gt;=O68,K67,K67-1))</f>
        <v>21</v>
      </c>
      <c r="L68" s="19" t="n">
        <f aca="false">IF(M67&gt;=$B$4*$B$5,L67,IF(N68&gt;=O68,L67+1,L67))</f>
        <v>38</v>
      </c>
      <c r="M68" s="16" t="n">
        <f aca="false">IF(M67&gt;=$B$4*$B$5,M67,M67+IF(N68&gt;=O68,N68,O68))</f>
        <v>42110.2457223332</v>
      </c>
      <c r="N68" s="16" t="n">
        <f aca="false">IF(L67+1&lt;=$B$9,INDEX($C$12:$C$71,L67+2),-1)</f>
        <v>897.858441558442</v>
      </c>
      <c r="O68" s="16" t="n">
        <f aca="false">IF(K67-1&gt;=0,INDEX($C$12:$C$71,K67),-1)</f>
        <v>726.418482905983</v>
      </c>
    </row>
    <row r="69" customFormat="false" ht="15" hidden="false" customHeight="false" outlineLevel="0" collapsed="false">
      <c r="A69" s="19" t="n">
        <v>57</v>
      </c>
      <c r="B69" s="17" t="str">
        <f aca="false">IF(A69&gt;$B$9,"",$B$7+A69*$B$3)</f>
        <v/>
      </c>
      <c r="C69" s="16" t="n">
        <f aca="false">SUMPRODUCT((ورود_داده!$F$5:$F$204&lt;=A69)*(ورود_داده!$G$5:$G$204&gt;=A69)*ورود_داده!$H$5:$H$204)</f>
        <v>0</v>
      </c>
      <c r="D69" s="18" t="n">
        <f aca="false">IF($B$5=0,0,C69/$B$5)</f>
        <v>0</v>
      </c>
      <c r="E69" s="19" t="str">
        <f aca="false">IF(A69&gt;$B$9,"",IF(A69=$E$7,"POC",IF(AND(A69&gt;=$E$8,A69&lt;=$E$9),"VA","")))</f>
        <v/>
      </c>
      <c r="F69" s="16" t="n">
        <f aca="false">IF(E69="POC",C69,0)</f>
        <v>0</v>
      </c>
      <c r="G69" s="16" t="n">
        <f aca="false">IF(E69="VA",C69,0)</f>
        <v>0</v>
      </c>
      <c r="H69" s="16" t="n">
        <f aca="false">IF(AND(E69="",A69&lt;=$B$9),C69,0)</f>
        <v>0</v>
      </c>
      <c r="J69" s="19" t="n">
        <v>57</v>
      </c>
      <c r="K69" s="19" t="n">
        <f aca="false">IF(M68&gt;=$B$4*$B$5,K68,IF(N69&gt;=O69,K68,K68-1))</f>
        <v>21</v>
      </c>
      <c r="L69" s="19" t="n">
        <f aca="false">IF(M68&gt;=$B$4*$B$5,L68,IF(N69&gt;=O69,L68+1,L68))</f>
        <v>38</v>
      </c>
      <c r="M69" s="16" t="n">
        <f aca="false">IF(M68&gt;=$B$4*$B$5,M68,M68+IF(N69&gt;=O69,N69,O69))</f>
        <v>42110.2457223332</v>
      </c>
      <c r="N69" s="16" t="n">
        <f aca="false">IF(L68+1&lt;=$B$9,INDEX($C$12:$C$71,L68+2),-1)</f>
        <v>897.858441558442</v>
      </c>
      <c r="O69" s="16" t="n">
        <f aca="false">IF(K68-1&gt;=0,INDEX($C$12:$C$71,K68),-1)</f>
        <v>726.418482905983</v>
      </c>
    </row>
    <row r="70" customFormat="false" ht="15" hidden="false" customHeight="false" outlineLevel="0" collapsed="false">
      <c r="A70" s="19" t="n">
        <v>58</v>
      </c>
      <c r="B70" s="17" t="str">
        <f aca="false">IF(A70&gt;$B$9,"",$B$7+A70*$B$3)</f>
        <v/>
      </c>
      <c r="C70" s="16" t="n">
        <f aca="false">SUMPRODUCT((ورود_داده!$F$5:$F$204&lt;=A70)*(ورود_داده!$G$5:$G$204&gt;=A70)*ورود_داده!$H$5:$H$204)</f>
        <v>0</v>
      </c>
      <c r="D70" s="18" t="n">
        <f aca="false">IF($B$5=0,0,C70/$B$5)</f>
        <v>0</v>
      </c>
      <c r="E70" s="19" t="str">
        <f aca="false">IF(A70&gt;$B$9,"",IF(A70=$E$7,"POC",IF(AND(A70&gt;=$E$8,A70&lt;=$E$9),"VA","")))</f>
        <v/>
      </c>
      <c r="F70" s="16" t="n">
        <f aca="false">IF(E70="POC",C70,0)</f>
        <v>0</v>
      </c>
      <c r="G70" s="16" t="n">
        <f aca="false">IF(E70="VA",C70,0)</f>
        <v>0</v>
      </c>
      <c r="H70" s="16" t="n">
        <f aca="false">IF(AND(E70="",A70&lt;=$B$9),C70,0)</f>
        <v>0</v>
      </c>
      <c r="J70" s="19" t="n">
        <v>58</v>
      </c>
      <c r="K70" s="19" t="n">
        <f aca="false">IF(M69&gt;=$B$4*$B$5,K69,IF(N70&gt;=O70,K69,K69-1))</f>
        <v>21</v>
      </c>
      <c r="L70" s="19" t="n">
        <f aca="false">IF(M69&gt;=$B$4*$B$5,L69,IF(N70&gt;=O70,L69+1,L69))</f>
        <v>38</v>
      </c>
      <c r="M70" s="16" t="n">
        <f aca="false">IF(M69&gt;=$B$4*$B$5,M69,M69+IF(N70&gt;=O70,N70,O70))</f>
        <v>42110.2457223332</v>
      </c>
      <c r="N70" s="16" t="n">
        <f aca="false">IF(L69+1&lt;=$B$9,INDEX($C$12:$C$71,L69+2),-1)</f>
        <v>897.858441558442</v>
      </c>
      <c r="O70" s="16" t="n">
        <f aca="false">IF(K69-1&gt;=0,INDEX($C$12:$C$71,K69),-1)</f>
        <v>726.418482905983</v>
      </c>
    </row>
    <row r="71" customFormat="false" ht="15" hidden="false" customHeight="false" outlineLevel="0" collapsed="false">
      <c r="A71" s="19" t="n">
        <v>59</v>
      </c>
      <c r="B71" s="17" t="str">
        <f aca="false">IF(A71&gt;$B$9,"",$B$7+A71*$B$3)</f>
        <v/>
      </c>
      <c r="C71" s="16" t="n">
        <f aca="false">SUMPRODUCT((ورود_داده!$F$5:$F$204&lt;=A71)*(ورود_داده!$G$5:$G$204&gt;=A71)*ورود_داده!$H$5:$H$204)</f>
        <v>0</v>
      </c>
      <c r="D71" s="18" t="n">
        <f aca="false">IF($B$5=0,0,C71/$B$5)</f>
        <v>0</v>
      </c>
      <c r="E71" s="19" t="str">
        <f aca="false">IF(A71&gt;$B$9,"",IF(A71=$E$7,"POC",IF(AND(A71&gt;=$E$8,A71&lt;=$E$9),"VA","")))</f>
        <v/>
      </c>
      <c r="F71" s="16" t="n">
        <f aca="false">IF(E71="POC",C71,0)</f>
        <v>0</v>
      </c>
      <c r="G71" s="16" t="n">
        <f aca="false">IF(E71="VA",C71,0)</f>
        <v>0</v>
      </c>
      <c r="H71" s="16" t="n">
        <f aca="false">IF(AND(E71="",A71&lt;=$B$9),C71,0)</f>
        <v>0</v>
      </c>
      <c r="J71" s="19" t="n">
        <v>59</v>
      </c>
      <c r="K71" s="19" t="n">
        <f aca="false">IF(M70&gt;=$B$4*$B$5,K70,IF(N71&gt;=O71,K70,K70-1))</f>
        <v>21</v>
      </c>
      <c r="L71" s="19" t="n">
        <f aca="false">IF(M70&gt;=$B$4*$B$5,L70,IF(N71&gt;=O71,L70+1,L70))</f>
        <v>38</v>
      </c>
      <c r="M71" s="16" t="n">
        <f aca="false">IF(M70&gt;=$B$4*$B$5,M70,M70+IF(N71&gt;=O71,N71,O71))</f>
        <v>42110.2457223332</v>
      </c>
      <c r="N71" s="16" t="n">
        <f aca="false">IF(L70+1&lt;=$B$9,INDEX($C$12:$C$71,L70+2),-1)</f>
        <v>897.858441558442</v>
      </c>
      <c r="O71" s="16" t="n">
        <f aca="false">IF(K70-1&gt;=0,INDEX($C$12:$C$71,K70),-1)</f>
        <v>726.418482905983</v>
      </c>
    </row>
  </sheetData>
  <mergeCells count="2">
    <mergeCell ref="A10:B10"/>
    <mergeCell ref="E10:G10"/>
  </mergeCells>
  <dataValidations count="1">
    <dataValidation allowBlank="false" error="عددی بین ۰٫۵ تا ۰٫۹۵ وارد کنید (مثلاً ۰٫۷)." errorStyle="stop" errorTitle="مقدار نامعتبر" operator="between" showDropDown="false" showErrorMessage="true" showInputMessage="false" sqref="B4" type="decimal">
      <formula1>0.5</formula1>
      <formula2>0.95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63</v>
      </c>
    </row>
    <row r="2" customFormat="false" ht="31.5" hidden="false" customHeight="true" outlineLevel="0" collapsed="false">
      <c r="A2" s="23" t="s">
        <v>64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</sheetData>
  <mergeCells count="1"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2026-10-09T11:26:48Z</dcterms:created>
  <dc:creator>openpyxl</dc:creator>
  <dc:description/>
  <dc:language>en-US</dc:language>
  <cp:lastModifiedBy/>
  <dcterms:modified xsi:type="dcterms:W3CDTF">2026-10-09T11:26:50Z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